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0" documentId="8_{0E8274C2-9467-448E-B62D-18CC601CA313}" xr6:coauthVersionLast="36" xr6:coauthVersionMax="36" xr10:uidLastSave="{00000000-0000-0000-0000-000000000000}"/>
  <bookViews>
    <workbookView xWindow="-10335" yWindow="2940" windowWidth="15375" windowHeight="7875" tabRatio="869" firstSheet="18" activeTab="18"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Riesgos de Corrupción" sheetId="54" r:id="rId19"/>
    <sheet name="Controles de Corrupción" sheetId="55" r:id="rId20"/>
    <sheet name="Mapa de calor Corrupción" sheetId="56" r:id="rId21"/>
    <sheet name="Mapa Riesgo Corrupción" sheetId="57" r:id="rId22"/>
    <sheet name="Mapa final SI" sheetId="72" state="hidden" r:id="rId23"/>
    <sheet name="Matriz Calor Inherente SI" sheetId="73" state="hidden" r:id="rId24"/>
    <sheet name="Matriz Calor Residual SI" sheetId="74" state="hidden" r:id="rId25"/>
    <sheet name="Mapa Riesgo Seguridad Info" sheetId="78" state="hidden" r:id="rId26"/>
  </sheets>
  <externalReferences>
    <externalReference r:id="rId27"/>
    <externalReference r:id="rId28"/>
    <externalReference r:id="rId29"/>
    <externalReference r:id="rId30"/>
  </externalReferences>
  <definedNames>
    <definedName name="_xlnm._FilterDatabase" localSheetId="19" hidden="1">'Controles de Corrupción'!$C$9:$AZ$249</definedName>
    <definedName name="_xlnm._FilterDatabase" localSheetId="20" hidden="1">'Mapa de calor Corrupción'!$K$37:$Q$62</definedName>
    <definedName name="_xlnm._FilterDatabase" localSheetId="18" hidden="1">'Riesgos de Corrupción'!$B$10:$BN$100</definedName>
  </definedNames>
  <calcPr calcId="191028"/>
  <pivotCaches>
    <pivotCache cacheId="0"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 i="78" l="1"/>
  <c r="C7" i="78"/>
  <c r="C10" i="57" l="1"/>
  <c r="D10" i="57"/>
  <c r="I7" i="77"/>
  <c r="C6" i="79" l="1"/>
  <c r="C6" i="64"/>
  <c r="C5" i="79"/>
  <c r="M426" i="82"/>
  <c r="L426" i="82"/>
  <c r="J426" i="82"/>
  <c r="I426" i="82"/>
  <c r="K426" i="82" s="1"/>
  <c r="M425" i="82"/>
  <c r="L425" i="82"/>
  <c r="J425" i="82"/>
  <c r="I425" i="82"/>
  <c r="K425" i="82" s="1"/>
  <c r="M424" i="82"/>
  <c r="L424" i="82"/>
  <c r="J424" i="82"/>
  <c r="K424" i="82" s="1"/>
  <c r="I424" i="82"/>
  <c r="M423" i="82"/>
  <c r="L423" i="82"/>
  <c r="K423" i="82"/>
  <c r="J423" i="82"/>
  <c r="I423" i="82"/>
  <c r="M422" i="82"/>
  <c r="L422" i="82"/>
  <c r="J422" i="82"/>
  <c r="I422" i="82"/>
  <c r="K422" i="82" s="1"/>
  <c r="M421" i="82"/>
  <c r="L421" i="82"/>
  <c r="J421" i="82"/>
  <c r="I421" i="82"/>
  <c r="K421" i="82" s="1"/>
  <c r="G421" i="82"/>
  <c r="F421" i="82"/>
  <c r="H421" i="82" s="1"/>
  <c r="E421" i="82"/>
  <c r="C421" i="82"/>
  <c r="M420" i="82"/>
  <c r="L420" i="82"/>
  <c r="K420" i="82"/>
  <c r="J420" i="82"/>
  <c r="I420" i="82"/>
  <c r="M419" i="82"/>
  <c r="L419" i="82"/>
  <c r="J419" i="82"/>
  <c r="I419" i="82"/>
  <c r="K419" i="82" s="1"/>
  <c r="M418" i="82"/>
  <c r="L418" i="82"/>
  <c r="J418" i="82"/>
  <c r="I418" i="82"/>
  <c r="K418" i="82" s="1"/>
  <c r="M417" i="82"/>
  <c r="L417" i="82"/>
  <c r="J417" i="82"/>
  <c r="K417" i="82" s="1"/>
  <c r="I417" i="82"/>
  <c r="M416" i="82"/>
  <c r="L416" i="82"/>
  <c r="K416" i="82"/>
  <c r="J416" i="82"/>
  <c r="I416" i="82"/>
  <c r="M415" i="82"/>
  <c r="L415" i="82"/>
  <c r="J415" i="82"/>
  <c r="I415" i="82"/>
  <c r="K415" i="82" s="1"/>
  <c r="H415" i="82"/>
  <c r="G415" i="82"/>
  <c r="F415" i="82"/>
  <c r="E415" i="82"/>
  <c r="C415" i="82"/>
  <c r="M414" i="82"/>
  <c r="L414" i="82"/>
  <c r="J414" i="82"/>
  <c r="K414" i="82" s="1"/>
  <c r="I414" i="82"/>
  <c r="M413" i="82"/>
  <c r="L413" i="82"/>
  <c r="K413" i="82"/>
  <c r="J413" i="82"/>
  <c r="I413" i="82"/>
  <c r="M412" i="82"/>
  <c r="L412" i="82"/>
  <c r="J412" i="82"/>
  <c r="I412" i="82"/>
  <c r="K412" i="82" s="1"/>
  <c r="M411" i="82"/>
  <c r="L411" i="82"/>
  <c r="J411" i="82"/>
  <c r="I411" i="82"/>
  <c r="K411" i="82" s="1"/>
  <c r="M410" i="82"/>
  <c r="L410" i="82"/>
  <c r="J410" i="82"/>
  <c r="K410" i="82" s="1"/>
  <c r="I410" i="82"/>
  <c r="M409" i="82"/>
  <c r="L409" i="82"/>
  <c r="K409" i="82"/>
  <c r="J409" i="82"/>
  <c r="I409" i="82"/>
  <c r="G409" i="82"/>
  <c r="H409" i="82" s="1"/>
  <c r="F409" i="82"/>
  <c r="E409" i="82"/>
  <c r="C409" i="82"/>
  <c r="M408" i="82"/>
  <c r="L408" i="82"/>
  <c r="J408" i="82"/>
  <c r="I408" i="82"/>
  <c r="K408" i="82" s="1"/>
  <c r="M407" i="82"/>
  <c r="L407" i="82"/>
  <c r="J407" i="82"/>
  <c r="K407" i="82" s="1"/>
  <c r="I407" i="82"/>
  <c r="M406" i="82"/>
  <c r="L406" i="82"/>
  <c r="K406" i="82"/>
  <c r="J406" i="82"/>
  <c r="I406" i="82"/>
  <c r="M405" i="82"/>
  <c r="L405" i="82"/>
  <c r="J405" i="82"/>
  <c r="I405" i="82"/>
  <c r="K405" i="82" s="1"/>
  <c r="M404" i="82"/>
  <c r="L404" i="82"/>
  <c r="J404" i="82"/>
  <c r="I404" i="82"/>
  <c r="M403" i="82"/>
  <c r="L403" i="82"/>
  <c r="K403" i="82"/>
  <c r="J403" i="82"/>
  <c r="I403" i="82"/>
  <c r="G403" i="82"/>
  <c r="F403" i="82"/>
  <c r="E403" i="82"/>
  <c r="C403" i="82"/>
  <c r="M402" i="82"/>
  <c r="L402" i="82"/>
  <c r="J402" i="82"/>
  <c r="I402" i="82"/>
  <c r="K402" i="82" s="1"/>
  <c r="M401" i="82"/>
  <c r="L401" i="82"/>
  <c r="J401" i="82"/>
  <c r="I401" i="82"/>
  <c r="K401" i="82" s="1"/>
  <c r="M400" i="82"/>
  <c r="L400" i="82"/>
  <c r="J400" i="82"/>
  <c r="K400" i="82" s="1"/>
  <c r="I400" i="82"/>
  <c r="M399" i="82"/>
  <c r="L399" i="82"/>
  <c r="K399" i="82"/>
  <c r="J399" i="82"/>
  <c r="I399" i="82"/>
  <c r="M398" i="82"/>
  <c r="L398" i="82"/>
  <c r="J398" i="82"/>
  <c r="I398" i="82"/>
  <c r="K398" i="82" s="1"/>
  <c r="M397" i="82"/>
  <c r="L397" i="82"/>
  <c r="J397" i="82"/>
  <c r="I397" i="82"/>
  <c r="K397" i="82" s="1"/>
  <c r="G397" i="82"/>
  <c r="F397" i="82"/>
  <c r="H397" i="82" s="1"/>
  <c r="E397" i="82"/>
  <c r="C397" i="82"/>
  <c r="M396" i="82"/>
  <c r="L396" i="82"/>
  <c r="K396" i="82"/>
  <c r="J396" i="82"/>
  <c r="I396" i="82"/>
  <c r="M395" i="82"/>
  <c r="L395" i="82"/>
  <c r="J395" i="82"/>
  <c r="I395" i="82"/>
  <c r="K395" i="82" s="1"/>
  <c r="M394" i="82"/>
  <c r="L394" i="82"/>
  <c r="J394" i="82"/>
  <c r="I394" i="82"/>
  <c r="M393" i="82"/>
  <c r="L393" i="82"/>
  <c r="K393" i="82"/>
  <c r="J393" i="82"/>
  <c r="I393" i="82"/>
  <c r="M392" i="82"/>
  <c r="L392" i="82"/>
  <c r="K392" i="82"/>
  <c r="J392" i="82"/>
  <c r="I392" i="82"/>
  <c r="M391" i="82"/>
  <c r="L391" i="82"/>
  <c r="J391" i="82"/>
  <c r="I391" i="82"/>
  <c r="K391" i="82" s="1"/>
  <c r="H391" i="82"/>
  <c r="G391" i="82"/>
  <c r="F391" i="82"/>
  <c r="E391" i="82"/>
  <c r="C391" i="82"/>
  <c r="M390" i="82"/>
  <c r="L390" i="82"/>
  <c r="J390" i="82"/>
  <c r="K390" i="82" s="1"/>
  <c r="I390" i="82"/>
  <c r="M389" i="82"/>
  <c r="L389" i="82"/>
  <c r="K389" i="82"/>
  <c r="J389" i="82"/>
  <c r="I389" i="82"/>
  <c r="M388" i="82"/>
  <c r="L388" i="82"/>
  <c r="J388" i="82"/>
  <c r="I388" i="82"/>
  <c r="K388" i="82" s="1"/>
  <c r="M387" i="82"/>
  <c r="L387" i="82"/>
  <c r="J387" i="82"/>
  <c r="I387" i="82"/>
  <c r="K387" i="82" s="1"/>
  <c r="M386" i="82"/>
  <c r="L386" i="82"/>
  <c r="J386" i="82"/>
  <c r="K386" i="82" s="1"/>
  <c r="I386" i="82"/>
  <c r="M385" i="82"/>
  <c r="L385" i="82"/>
  <c r="K385" i="82"/>
  <c r="J385" i="82"/>
  <c r="I385" i="82"/>
  <c r="G385" i="82"/>
  <c r="H385" i="82" s="1"/>
  <c r="F385" i="82"/>
  <c r="E385" i="82"/>
  <c r="C385" i="82"/>
  <c r="M384" i="82"/>
  <c r="L384" i="82"/>
  <c r="J384" i="82"/>
  <c r="I384" i="82"/>
  <c r="M383" i="82"/>
  <c r="L383" i="82"/>
  <c r="K383" i="82"/>
  <c r="J383" i="82"/>
  <c r="I383" i="82"/>
  <c r="M382" i="82"/>
  <c r="L382" i="82"/>
  <c r="K382" i="82"/>
  <c r="J382" i="82"/>
  <c r="I382" i="82"/>
  <c r="M381" i="82"/>
  <c r="L381" i="82"/>
  <c r="J381" i="82"/>
  <c r="I381" i="82"/>
  <c r="K381" i="82" s="1"/>
  <c r="M380" i="82"/>
  <c r="L380" i="82"/>
  <c r="J380" i="82"/>
  <c r="I380" i="82"/>
  <c r="K380" i="82" s="1"/>
  <c r="M379" i="82"/>
  <c r="L379" i="82"/>
  <c r="J379" i="82"/>
  <c r="K379" i="82" s="1"/>
  <c r="I379" i="82"/>
  <c r="G379" i="82"/>
  <c r="F379" i="82"/>
  <c r="H379" i="82" s="1"/>
  <c r="E379" i="82"/>
  <c r="C379" i="82"/>
  <c r="M378" i="82"/>
  <c r="L378" i="82"/>
  <c r="J378" i="82"/>
  <c r="I378" i="82"/>
  <c r="K378" i="82" s="1"/>
  <c r="M377" i="82"/>
  <c r="L377" i="82"/>
  <c r="J377" i="82"/>
  <c r="I377" i="82"/>
  <c r="M376" i="82"/>
  <c r="L376" i="82"/>
  <c r="K376" i="82"/>
  <c r="J376" i="82"/>
  <c r="I376" i="82"/>
  <c r="M375" i="82"/>
  <c r="L375" i="82"/>
  <c r="K375" i="82"/>
  <c r="J375" i="82"/>
  <c r="I375" i="82"/>
  <c r="M374" i="82"/>
  <c r="L374" i="82"/>
  <c r="J374" i="82"/>
  <c r="I374" i="82"/>
  <c r="K374" i="82" s="1"/>
  <c r="M373" i="82"/>
  <c r="L373" i="82"/>
  <c r="J373" i="82"/>
  <c r="I373" i="82"/>
  <c r="K373" i="82" s="1"/>
  <c r="G373" i="82"/>
  <c r="F373" i="82"/>
  <c r="H373" i="82" s="1"/>
  <c r="E373" i="82"/>
  <c r="C373" i="82"/>
  <c r="M372" i="82"/>
  <c r="L372" i="82"/>
  <c r="K372" i="82"/>
  <c r="J372" i="82"/>
  <c r="I372" i="82"/>
  <c r="M371" i="82"/>
  <c r="L371" i="82"/>
  <c r="J371" i="82"/>
  <c r="I371" i="82"/>
  <c r="K371" i="82" s="1"/>
  <c r="M370" i="82"/>
  <c r="L370" i="82"/>
  <c r="J370" i="82"/>
  <c r="I370" i="82"/>
  <c r="K370" i="82" s="1"/>
  <c r="M369" i="82"/>
  <c r="L369" i="82"/>
  <c r="J369" i="82"/>
  <c r="K369" i="82" s="1"/>
  <c r="I369" i="82"/>
  <c r="M368" i="82"/>
  <c r="L368" i="82"/>
  <c r="K368" i="82"/>
  <c r="J368" i="82"/>
  <c r="I368" i="82"/>
  <c r="M367" i="82"/>
  <c r="L367" i="82"/>
  <c r="J367" i="82"/>
  <c r="I367" i="82"/>
  <c r="K367" i="82" s="1"/>
  <c r="H367" i="82"/>
  <c r="G367" i="82"/>
  <c r="F367" i="82"/>
  <c r="E367" i="82"/>
  <c r="C367" i="82"/>
  <c r="M366" i="82"/>
  <c r="L366" i="82"/>
  <c r="J366" i="82"/>
  <c r="K366" i="82" s="1"/>
  <c r="I366" i="82"/>
  <c r="M365" i="82"/>
  <c r="L365" i="82"/>
  <c r="K365" i="82"/>
  <c r="J365" i="82"/>
  <c r="I365" i="82"/>
  <c r="M364" i="82"/>
  <c r="L364" i="82"/>
  <c r="J364" i="82"/>
  <c r="I364" i="82"/>
  <c r="K364" i="82" s="1"/>
  <c r="M363" i="82"/>
  <c r="L363" i="82"/>
  <c r="J363" i="82"/>
  <c r="I363" i="82"/>
  <c r="K363" i="82" s="1"/>
  <c r="M362" i="82"/>
  <c r="L362" i="82"/>
  <c r="J362" i="82"/>
  <c r="K362" i="82" s="1"/>
  <c r="I362" i="82"/>
  <c r="M361" i="82"/>
  <c r="L361" i="82"/>
  <c r="K361" i="82"/>
  <c r="J361" i="82"/>
  <c r="I361" i="82"/>
  <c r="G361" i="82"/>
  <c r="H361" i="82" s="1"/>
  <c r="F361" i="82"/>
  <c r="E361" i="82"/>
  <c r="C361" i="82"/>
  <c r="M360" i="82"/>
  <c r="L360" i="82"/>
  <c r="J360" i="82"/>
  <c r="I360" i="82"/>
  <c r="K360" i="82" s="1"/>
  <c r="M359" i="82"/>
  <c r="L359" i="82"/>
  <c r="J359" i="82"/>
  <c r="K359" i="82" s="1"/>
  <c r="I359" i="82"/>
  <c r="M358" i="82"/>
  <c r="L358" i="82"/>
  <c r="K358" i="82"/>
  <c r="J358" i="82"/>
  <c r="I358" i="82"/>
  <c r="M357" i="82"/>
  <c r="L357" i="82"/>
  <c r="J357" i="82"/>
  <c r="I357" i="82"/>
  <c r="K357" i="82" s="1"/>
  <c r="M356" i="82"/>
  <c r="L356" i="82"/>
  <c r="J356" i="82"/>
  <c r="I356" i="82"/>
  <c r="M355" i="82"/>
  <c r="L355" i="82"/>
  <c r="K355" i="82"/>
  <c r="J355" i="82"/>
  <c r="I355" i="82"/>
  <c r="G355" i="82"/>
  <c r="F355" i="82"/>
  <c r="H355" i="82" s="1"/>
  <c r="E355" i="82"/>
  <c r="C355" i="82"/>
  <c r="M354" i="82"/>
  <c r="L354" i="82"/>
  <c r="J354" i="82"/>
  <c r="I354" i="82"/>
  <c r="K354" i="82" s="1"/>
  <c r="M353" i="82"/>
  <c r="L353" i="82"/>
  <c r="J353" i="82"/>
  <c r="I353" i="82"/>
  <c r="K353" i="82" s="1"/>
  <c r="M352" i="82"/>
  <c r="L352" i="82"/>
  <c r="J352" i="82"/>
  <c r="K352" i="82" s="1"/>
  <c r="I352" i="82"/>
  <c r="M351" i="82"/>
  <c r="L351" i="82"/>
  <c r="K351" i="82"/>
  <c r="J351" i="82"/>
  <c r="I351" i="82"/>
  <c r="M350" i="82"/>
  <c r="L350" i="82"/>
  <c r="J350" i="82"/>
  <c r="I350" i="82"/>
  <c r="K350" i="82" s="1"/>
  <c r="M349" i="82"/>
  <c r="L349" i="82"/>
  <c r="J349" i="82"/>
  <c r="I349" i="82"/>
  <c r="G349" i="82"/>
  <c r="F349" i="82"/>
  <c r="H349" i="82" s="1"/>
  <c r="E349" i="82"/>
  <c r="C349" i="82"/>
  <c r="M348" i="82"/>
  <c r="L348" i="82"/>
  <c r="K348" i="82"/>
  <c r="J348" i="82"/>
  <c r="I348" i="82"/>
  <c r="M347" i="82"/>
  <c r="L347" i="82"/>
  <c r="J347" i="82"/>
  <c r="I347" i="82"/>
  <c r="K347" i="82" s="1"/>
  <c r="M346" i="82"/>
  <c r="L346" i="82"/>
  <c r="J346" i="82"/>
  <c r="I346" i="82"/>
  <c r="M345" i="82"/>
  <c r="L345" i="82"/>
  <c r="K345" i="82"/>
  <c r="J345" i="82"/>
  <c r="I345" i="82"/>
  <c r="M344" i="82"/>
  <c r="L344" i="82"/>
  <c r="K344" i="82"/>
  <c r="J344" i="82"/>
  <c r="I344" i="82"/>
  <c r="M343" i="82"/>
  <c r="L343" i="82"/>
  <c r="J343" i="82"/>
  <c r="I343" i="82"/>
  <c r="K343" i="82" s="1"/>
  <c r="H343" i="82"/>
  <c r="G343" i="82"/>
  <c r="F343" i="82"/>
  <c r="E343" i="82"/>
  <c r="C343" i="82"/>
  <c r="M342" i="82"/>
  <c r="L342" i="82"/>
  <c r="K342" i="82"/>
  <c r="J342" i="82"/>
  <c r="I342" i="82"/>
  <c r="M341" i="82"/>
  <c r="L341" i="82"/>
  <c r="K341" i="82"/>
  <c r="J341" i="82"/>
  <c r="I341" i="82"/>
  <c r="M340" i="82"/>
  <c r="L340" i="82"/>
  <c r="J340" i="82"/>
  <c r="I340" i="82"/>
  <c r="K340" i="82" s="1"/>
  <c r="M339" i="82"/>
  <c r="L339" i="82"/>
  <c r="J339" i="82"/>
  <c r="I339" i="82"/>
  <c r="K339" i="82" s="1"/>
  <c r="M338" i="82"/>
  <c r="L338" i="82"/>
  <c r="J338" i="82"/>
  <c r="K338" i="82" s="1"/>
  <c r="I338" i="82"/>
  <c r="M337" i="82"/>
  <c r="L337" i="82"/>
  <c r="K337" i="82"/>
  <c r="J337" i="82"/>
  <c r="I337" i="82"/>
  <c r="G337" i="82"/>
  <c r="H337" i="82" s="1"/>
  <c r="F337" i="82"/>
  <c r="E337" i="82"/>
  <c r="C337" i="82"/>
  <c r="M336" i="82"/>
  <c r="L336" i="82"/>
  <c r="J336" i="82"/>
  <c r="I336" i="82"/>
  <c r="M335" i="82"/>
  <c r="L335" i="82"/>
  <c r="K335" i="82"/>
  <c r="J335" i="82"/>
  <c r="I335" i="82"/>
  <c r="M334" i="82"/>
  <c r="L334" i="82"/>
  <c r="K334" i="82"/>
  <c r="J334" i="82"/>
  <c r="I334" i="82"/>
  <c r="M333" i="82"/>
  <c r="L333" i="82"/>
  <c r="J333" i="82"/>
  <c r="I333" i="82"/>
  <c r="K333" i="82" s="1"/>
  <c r="M332" i="82"/>
  <c r="L332" i="82"/>
  <c r="J332" i="82"/>
  <c r="I332" i="82"/>
  <c r="K332" i="82" s="1"/>
  <c r="M331" i="82"/>
  <c r="L331" i="82"/>
  <c r="J331" i="82"/>
  <c r="K331" i="82" s="1"/>
  <c r="I331" i="82"/>
  <c r="G331" i="82"/>
  <c r="F331" i="82"/>
  <c r="H331" i="82" s="1"/>
  <c r="E331" i="82"/>
  <c r="C331" i="82"/>
  <c r="M330" i="82"/>
  <c r="L330" i="82"/>
  <c r="J330" i="82"/>
  <c r="I330" i="82"/>
  <c r="K330" i="82" s="1"/>
  <c r="M329" i="82"/>
  <c r="L329" i="82"/>
  <c r="J329" i="82"/>
  <c r="I329" i="82"/>
  <c r="K329" i="82" s="1"/>
  <c r="M328" i="82"/>
  <c r="L328" i="82"/>
  <c r="J328" i="82"/>
  <c r="K328" i="82" s="1"/>
  <c r="I328" i="82"/>
  <c r="M327" i="82"/>
  <c r="L327" i="82"/>
  <c r="K327" i="82"/>
  <c r="J327" i="82"/>
  <c r="I327" i="82"/>
  <c r="M326" i="82"/>
  <c r="L326" i="82"/>
  <c r="J326" i="82"/>
  <c r="I326" i="82"/>
  <c r="K326" i="82" s="1"/>
  <c r="M325" i="82"/>
  <c r="L325" i="82"/>
  <c r="J325" i="82"/>
  <c r="I325" i="82"/>
  <c r="K325" i="82" s="1"/>
  <c r="G325" i="82"/>
  <c r="F325" i="82"/>
  <c r="H325" i="82" s="1"/>
  <c r="E325" i="82"/>
  <c r="C325" i="82"/>
  <c r="M324" i="82"/>
  <c r="L324" i="82"/>
  <c r="K324" i="82"/>
  <c r="J324" i="82"/>
  <c r="I324" i="82"/>
  <c r="M323" i="82"/>
  <c r="L323" i="82"/>
  <c r="J323" i="82"/>
  <c r="I323" i="82"/>
  <c r="K323" i="82" s="1"/>
  <c r="M322" i="82"/>
  <c r="L322" i="82"/>
  <c r="J322" i="82"/>
  <c r="I322" i="82"/>
  <c r="K322" i="82" s="1"/>
  <c r="M321" i="82"/>
  <c r="L321" i="82"/>
  <c r="J321" i="82"/>
  <c r="K321" i="82" s="1"/>
  <c r="I321" i="82"/>
  <c r="M320" i="82"/>
  <c r="L320" i="82"/>
  <c r="K320" i="82"/>
  <c r="J320" i="82"/>
  <c r="I320" i="82"/>
  <c r="M319" i="82"/>
  <c r="L319" i="82"/>
  <c r="J319" i="82"/>
  <c r="I319" i="82"/>
  <c r="K319" i="82" s="1"/>
  <c r="H319" i="82"/>
  <c r="G319" i="82"/>
  <c r="F319" i="82"/>
  <c r="E319" i="82"/>
  <c r="C319" i="82"/>
  <c r="M318" i="82"/>
  <c r="L318" i="82"/>
  <c r="J318" i="82"/>
  <c r="K318" i="82" s="1"/>
  <c r="I318" i="82"/>
  <c r="M317" i="82"/>
  <c r="L317" i="82"/>
  <c r="K317" i="82"/>
  <c r="J317" i="82"/>
  <c r="I317" i="82"/>
  <c r="M316" i="82"/>
  <c r="L316" i="82"/>
  <c r="J316" i="82"/>
  <c r="I316" i="82"/>
  <c r="K316" i="82" s="1"/>
  <c r="M315" i="82"/>
  <c r="L315" i="82"/>
  <c r="J315" i="82"/>
  <c r="I315" i="82"/>
  <c r="K315" i="82" s="1"/>
  <c r="M314" i="82"/>
  <c r="L314" i="82"/>
  <c r="J314" i="82"/>
  <c r="K314" i="82" s="1"/>
  <c r="I314" i="82"/>
  <c r="M313" i="82"/>
  <c r="L313" i="82"/>
  <c r="K313" i="82"/>
  <c r="J313" i="82"/>
  <c r="I313" i="82"/>
  <c r="G313" i="82"/>
  <c r="H313" i="82" s="1"/>
  <c r="F313" i="82"/>
  <c r="E313" i="82"/>
  <c r="C313" i="82"/>
  <c r="M312" i="82"/>
  <c r="L312" i="82"/>
  <c r="J312" i="82"/>
  <c r="I312" i="82"/>
  <c r="K312" i="82" s="1"/>
  <c r="M311" i="82"/>
  <c r="L311" i="82"/>
  <c r="J311" i="82"/>
  <c r="K311" i="82" s="1"/>
  <c r="I311" i="82"/>
  <c r="M310" i="82"/>
  <c r="L310" i="82"/>
  <c r="K310" i="82"/>
  <c r="J310" i="82"/>
  <c r="I310" i="82"/>
  <c r="M309" i="82"/>
  <c r="L309" i="82"/>
  <c r="J309" i="82"/>
  <c r="I309" i="82"/>
  <c r="K309" i="82" s="1"/>
  <c r="M308" i="82"/>
  <c r="L308" i="82"/>
  <c r="J308" i="82"/>
  <c r="I308" i="82"/>
  <c r="M307" i="82"/>
  <c r="L307" i="82"/>
  <c r="K307" i="82"/>
  <c r="J307" i="82"/>
  <c r="I307" i="82"/>
  <c r="G307" i="82"/>
  <c r="F307" i="82"/>
  <c r="H307" i="82" s="1"/>
  <c r="E307" i="82"/>
  <c r="C307" i="82"/>
  <c r="M306" i="82"/>
  <c r="L306" i="82"/>
  <c r="J306" i="82"/>
  <c r="I306" i="82"/>
  <c r="K306" i="82" s="1"/>
  <c r="M305" i="82"/>
  <c r="L305" i="82"/>
  <c r="J305" i="82"/>
  <c r="I305" i="82"/>
  <c r="K305" i="82" s="1"/>
  <c r="M304" i="82"/>
  <c r="L304" i="82"/>
  <c r="J304" i="82"/>
  <c r="K304" i="82" s="1"/>
  <c r="I304" i="82"/>
  <c r="M303" i="82"/>
  <c r="L303" i="82"/>
  <c r="K303" i="82"/>
  <c r="J303" i="82"/>
  <c r="I303" i="82"/>
  <c r="M302" i="82"/>
  <c r="L302" i="82"/>
  <c r="J302" i="82"/>
  <c r="I302" i="82"/>
  <c r="K302" i="82" s="1"/>
  <c r="M301" i="82"/>
  <c r="L301" i="82"/>
  <c r="J301" i="82"/>
  <c r="I301" i="82"/>
  <c r="K301" i="82" s="1"/>
  <c r="G301" i="82"/>
  <c r="F301" i="82"/>
  <c r="H301" i="82" s="1"/>
  <c r="E301" i="82"/>
  <c r="C301" i="82"/>
  <c r="M300" i="82"/>
  <c r="L300" i="82"/>
  <c r="K300" i="82"/>
  <c r="J300" i="82"/>
  <c r="I300" i="82"/>
  <c r="M299" i="82"/>
  <c r="L299" i="82"/>
  <c r="J299" i="82"/>
  <c r="I299" i="82"/>
  <c r="K299" i="82" s="1"/>
  <c r="M298" i="82"/>
  <c r="L298" i="82"/>
  <c r="J298" i="82"/>
  <c r="I298" i="82"/>
  <c r="M297" i="82"/>
  <c r="L297" i="82"/>
  <c r="K297" i="82"/>
  <c r="J297" i="82"/>
  <c r="I297" i="82"/>
  <c r="M296" i="82"/>
  <c r="L296" i="82"/>
  <c r="K296" i="82"/>
  <c r="J296" i="82"/>
  <c r="I296" i="82"/>
  <c r="M295" i="82"/>
  <c r="L295" i="82"/>
  <c r="J295" i="82"/>
  <c r="I295" i="82"/>
  <c r="K295" i="82" s="1"/>
  <c r="H295" i="82"/>
  <c r="G295" i="82"/>
  <c r="F295" i="82"/>
  <c r="E295" i="82"/>
  <c r="C295" i="82"/>
  <c r="M294" i="82"/>
  <c r="L294" i="82"/>
  <c r="J294" i="82"/>
  <c r="K294" i="82" s="1"/>
  <c r="I294" i="82"/>
  <c r="M293" i="82"/>
  <c r="L293" i="82"/>
  <c r="K293" i="82"/>
  <c r="J293" i="82"/>
  <c r="I293" i="82"/>
  <c r="M292" i="82"/>
  <c r="L292" i="82"/>
  <c r="J292" i="82"/>
  <c r="I292" i="82"/>
  <c r="K292" i="82" s="1"/>
  <c r="M291" i="82"/>
  <c r="L291" i="82"/>
  <c r="J291" i="82"/>
  <c r="I291" i="82"/>
  <c r="K291" i="82" s="1"/>
  <c r="M290" i="82"/>
  <c r="L290" i="82"/>
  <c r="J290" i="82"/>
  <c r="K290" i="82" s="1"/>
  <c r="I290" i="82"/>
  <c r="M289" i="82"/>
  <c r="L289" i="82"/>
  <c r="K289" i="82"/>
  <c r="J289" i="82"/>
  <c r="I289" i="82"/>
  <c r="G289" i="82"/>
  <c r="H289" i="82" s="1"/>
  <c r="F289" i="82"/>
  <c r="E289" i="82"/>
  <c r="C289" i="82"/>
  <c r="M288" i="82"/>
  <c r="L288" i="82"/>
  <c r="J288" i="82"/>
  <c r="I288" i="82"/>
  <c r="M287" i="82"/>
  <c r="L287" i="82"/>
  <c r="K287" i="82"/>
  <c r="J287" i="82"/>
  <c r="I287" i="82"/>
  <c r="M286" i="82"/>
  <c r="L286" i="82"/>
  <c r="K286" i="82"/>
  <c r="J286" i="82"/>
  <c r="I286" i="82"/>
  <c r="M285" i="82"/>
  <c r="L285" i="82"/>
  <c r="J285" i="82"/>
  <c r="I285" i="82"/>
  <c r="K285" i="82" s="1"/>
  <c r="M284" i="82"/>
  <c r="L284" i="82"/>
  <c r="J284" i="82"/>
  <c r="I284" i="82"/>
  <c r="K284" i="82" s="1"/>
  <c r="M283" i="82"/>
  <c r="L283" i="82"/>
  <c r="J283" i="82"/>
  <c r="K283" i="82" s="1"/>
  <c r="I283" i="82"/>
  <c r="G283" i="82"/>
  <c r="F283" i="82"/>
  <c r="H283" i="82" s="1"/>
  <c r="E283" i="82"/>
  <c r="C283" i="82"/>
  <c r="M282" i="82"/>
  <c r="L282" i="82"/>
  <c r="J282" i="82"/>
  <c r="I282" i="82"/>
  <c r="K282" i="82" s="1"/>
  <c r="M281" i="82"/>
  <c r="L281" i="82"/>
  <c r="J281" i="82"/>
  <c r="I281" i="82"/>
  <c r="M280" i="82"/>
  <c r="L280" i="82"/>
  <c r="K280" i="82"/>
  <c r="J280" i="82"/>
  <c r="I280" i="82"/>
  <c r="M279" i="82"/>
  <c r="L279" i="82"/>
  <c r="K279" i="82"/>
  <c r="J279" i="82"/>
  <c r="I279" i="82"/>
  <c r="M278" i="82"/>
  <c r="L278" i="82"/>
  <c r="J278" i="82"/>
  <c r="I278" i="82"/>
  <c r="K278" i="82" s="1"/>
  <c r="M277" i="82"/>
  <c r="L277" i="82"/>
  <c r="J277" i="82"/>
  <c r="I277" i="82"/>
  <c r="K277" i="82" s="1"/>
  <c r="G277" i="82"/>
  <c r="F277" i="82"/>
  <c r="H277" i="82" s="1"/>
  <c r="E277" i="82"/>
  <c r="C277" i="82"/>
  <c r="M276" i="82"/>
  <c r="L276" i="82"/>
  <c r="K276" i="82"/>
  <c r="J276" i="82"/>
  <c r="I276" i="82"/>
  <c r="M275" i="82"/>
  <c r="L275" i="82"/>
  <c r="J275" i="82"/>
  <c r="I275" i="82"/>
  <c r="K275" i="82" s="1"/>
  <c r="M274" i="82"/>
  <c r="L274" i="82"/>
  <c r="J274" i="82"/>
  <c r="I274" i="82"/>
  <c r="K274" i="82" s="1"/>
  <c r="M273" i="82"/>
  <c r="L273" i="82"/>
  <c r="J273" i="82"/>
  <c r="K273" i="82" s="1"/>
  <c r="I273" i="82"/>
  <c r="M272" i="82"/>
  <c r="L272" i="82"/>
  <c r="K272" i="82"/>
  <c r="J272" i="82"/>
  <c r="I272" i="82"/>
  <c r="M271" i="82"/>
  <c r="L271" i="82"/>
  <c r="J271" i="82"/>
  <c r="I271" i="82"/>
  <c r="K271" i="82" s="1"/>
  <c r="H271" i="82"/>
  <c r="G271" i="82"/>
  <c r="F271" i="82"/>
  <c r="E271" i="82"/>
  <c r="C271" i="82"/>
  <c r="M270" i="82"/>
  <c r="L270" i="82"/>
  <c r="J270" i="82"/>
  <c r="K270" i="82" s="1"/>
  <c r="I270" i="82"/>
  <c r="M269" i="82"/>
  <c r="L269" i="82"/>
  <c r="K269" i="82"/>
  <c r="J269" i="82"/>
  <c r="I269" i="82"/>
  <c r="M268" i="82"/>
  <c r="L268" i="82"/>
  <c r="J268" i="82"/>
  <c r="I268" i="82"/>
  <c r="K268" i="82" s="1"/>
  <c r="M267" i="82"/>
  <c r="L267" i="82"/>
  <c r="J267" i="82"/>
  <c r="I267" i="82"/>
  <c r="M266" i="82"/>
  <c r="L266" i="82"/>
  <c r="K266" i="82"/>
  <c r="J266" i="82"/>
  <c r="I266" i="82"/>
  <c r="M265" i="82"/>
  <c r="L265" i="82"/>
  <c r="K265" i="82"/>
  <c r="J265" i="82"/>
  <c r="I265" i="82"/>
  <c r="H265" i="82"/>
  <c r="G265" i="82"/>
  <c r="F265" i="82"/>
  <c r="E265" i="82"/>
  <c r="C265" i="82"/>
  <c r="M264" i="82"/>
  <c r="L264" i="82"/>
  <c r="J264" i="82"/>
  <c r="I264" i="82"/>
  <c r="K264" i="82" s="1"/>
  <c r="M263" i="82"/>
  <c r="L263" i="82"/>
  <c r="J263" i="82"/>
  <c r="K263" i="82" s="1"/>
  <c r="I263" i="82"/>
  <c r="M262" i="82"/>
  <c r="L262" i="82"/>
  <c r="K262" i="82"/>
  <c r="J262" i="82"/>
  <c r="I262" i="82"/>
  <c r="M261" i="82"/>
  <c r="L261" i="82"/>
  <c r="J261" i="82"/>
  <c r="I261" i="82"/>
  <c r="K261" i="82" s="1"/>
  <c r="M260" i="82"/>
  <c r="L260" i="82"/>
  <c r="J260" i="82"/>
  <c r="I260" i="82"/>
  <c r="M259" i="82"/>
  <c r="L259" i="82"/>
  <c r="K259" i="82"/>
  <c r="J259" i="82"/>
  <c r="I259" i="82"/>
  <c r="G259" i="82"/>
  <c r="F259" i="82"/>
  <c r="H259" i="82" s="1"/>
  <c r="E259" i="82"/>
  <c r="C259" i="82"/>
  <c r="M258" i="82"/>
  <c r="L258" i="82"/>
  <c r="J258" i="82"/>
  <c r="I258" i="82"/>
  <c r="K258" i="82" s="1"/>
  <c r="M257" i="82"/>
  <c r="L257" i="82"/>
  <c r="J257" i="82"/>
  <c r="I257" i="82"/>
  <c r="K257" i="82" s="1"/>
  <c r="M256" i="82"/>
  <c r="L256" i="82"/>
  <c r="J256" i="82"/>
  <c r="K256" i="82" s="1"/>
  <c r="I256" i="82"/>
  <c r="M255" i="82"/>
  <c r="L255" i="82"/>
  <c r="K255" i="82"/>
  <c r="J255" i="82"/>
  <c r="I255" i="82"/>
  <c r="M254" i="82"/>
  <c r="L254" i="82"/>
  <c r="J254" i="82"/>
  <c r="I254" i="82"/>
  <c r="K254" i="82" s="1"/>
  <c r="M253" i="82"/>
  <c r="L253" i="82"/>
  <c r="J253" i="82"/>
  <c r="I253" i="82"/>
  <c r="G253" i="82"/>
  <c r="F253" i="82"/>
  <c r="H253" i="82" s="1"/>
  <c r="E253" i="82"/>
  <c r="C253" i="82"/>
  <c r="M252" i="82"/>
  <c r="L252" i="82"/>
  <c r="K252" i="82"/>
  <c r="J252" i="82"/>
  <c r="I252" i="82"/>
  <c r="M251" i="82"/>
  <c r="L251" i="82"/>
  <c r="J251" i="82"/>
  <c r="I251" i="82"/>
  <c r="K251" i="82" s="1"/>
  <c r="M250" i="82"/>
  <c r="L250" i="82"/>
  <c r="J250" i="82"/>
  <c r="I250" i="82"/>
  <c r="M249" i="82"/>
  <c r="L249" i="82"/>
  <c r="K249" i="82"/>
  <c r="J249" i="82"/>
  <c r="I249" i="82"/>
  <c r="M248" i="82"/>
  <c r="L248" i="82"/>
  <c r="K248" i="82"/>
  <c r="J248" i="82"/>
  <c r="I248" i="82"/>
  <c r="M247" i="82"/>
  <c r="L247" i="82"/>
  <c r="J247" i="82"/>
  <c r="I247" i="82"/>
  <c r="K247" i="82" s="1"/>
  <c r="H247" i="82"/>
  <c r="G247" i="82"/>
  <c r="F247" i="82"/>
  <c r="E247" i="82"/>
  <c r="C247" i="82"/>
  <c r="M246" i="82"/>
  <c r="L246" i="82"/>
  <c r="K246" i="82"/>
  <c r="J246" i="82"/>
  <c r="I246" i="82"/>
  <c r="M245" i="82"/>
  <c r="L245" i="82"/>
  <c r="K245" i="82"/>
  <c r="J245" i="82"/>
  <c r="I245" i="82"/>
  <c r="M244" i="82"/>
  <c r="L244" i="82"/>
  <c r="J244" i="82"/>
  <c r="I244" i="82"/>
  <c r="K244" i="82" s="1"/>
  <c r="M243" i="82"/>
  <c r="L243" i="82"/>
  <c r="J243" i="82"/>
  <c r="I243" i="82"/>
  <c r="K243" i="82" s="1"/>
  <c r="M242" i="82"/>
  <c r="L242" i="82"/>
  <c r="J242" i="82"/>
  <c r="K242" i="82" s="1"/>
  <c r="I242" i="82"/>
  <c r="M241" i="82"/>
  <c r="L241" i="82"/>
  <c r="K241" i="82"/>
  <c r="J241" i="82"/>
  <c r="I241" i="82"/>
  <c r="G241" i="82"/>
  <c r="H241" i="82" s="1"/>
  <c r="F241" i="82"/>
  <c r="E241" i="82"/>
  <c r="C241" i="82"/>
  <c r="M240" i="82"/>
  <c r="L240" i="82"/>
  <c r="J240" i="82"/>
  <c r="I240" i="82"/>
  <c r="M239" i="82"/>
  <c r="L239" i="82"/>
  <c r="K239" i="82"/>
  <c r="J239" i="82"/>
  <c r="I239" i="82"/>
  <c r="M238" i="82"/>
  <c r="L238" i="82"/>
  <c r="K238" i="82"/>
  <c r="J238" i="82"/>
  <c r="I238" i="82"/>
  <c r="M237" i="82"/>
  <c r="L237" i="82"/>
  <c r="J237" i="82"/>
  <c r="I237" i="82"/>
  <c r="K237" i="82" s="1"/>
  <c r="M236" i="82"/>
  <c r="L236" i="82"/>
  <c r="J236" i="82"/>
  <c r="I236" i="82"/>
  <c r="K236" i="82" s="1"/>
  <c r="M235" i="82"/>
  <c r="L235" i="82"/>
  <c r="J235" i="82"/>
  <c r="K235" i="82" s="1"/>
  <c r="I235" i="82"/>
  <c r="G235" i="82"/>
  <c r="F235" i="82"/>
  <c r="H235" i="82" s="1"/>
  <c r="E235" i="82"/>
  <c r="C235" i="82"/>
  <c r="M234" i="82"/>
  <c r="L234" i="82"/>
  <c r="J234" i="82"/>
  <c r="I234" i="82"/>
  <c r="K234" i="82" s="1"/>
  <c r="M233" i="82"/>
  <c r="L233" i="82"/>
  <c r="J233" i="82"/>
  <c r="I233" i="82"/>
  <c r="M232" i="82"/>
  <c r="L232" i="82"/>
  <c r="K232" i="82"/>
  <c r="J232" i="82"/>
  <c r="I232" i="82"/>
  <c r="M231" i="82"/>
  <c r="L231" i="82"/>
  <c r="K231" i="82"/>
  <c r="J231" i="82"/>
  <c r="I231" i="82"/>
  <c r="M230" i="82"/>
  <c r="L230" i="82"/>
  <c r="J230" i="82"/>
  <c r="I230" i="82"/>
  <c r="K230" i="82" s="1"/>
  <c r="M229" i="82"/>
  <c r="L229" i="82"/>
  <c r="J229" i="82"/>
  <c r="I229" i="82"/>
  <c r="K229" i="82" s="1"/>
  <c r="G229" i="82"/>
  <c r="F229" i="82"/>
  <c r="H229" i="82" s="1"/>
  <c r="E229" i="82"/>
  <c r="C229" i="82"/>
  <c r="M228" i="82"/>
  <c r="L228" i="82"/>
  <c r="K228" i="82"/>
  <c r="J228" i="82"/>
  <c r="I228" i="82"/>
  <c r="M227" i="82"/>
  <c r="L227" i="82"/>
  <c r="J227" i="82"/>
  <c r="I227" i="82"/>
  <c r="K227" i="82" s="1"/>
  <c r="M226" i="82"/>
  <c r="L226" i="82"/>
  <c r="J226" i="82"/>
  <c r="I226" i="82"/>
  <c r="M225" i="82"/>
  <c r="L225" i="82"/>
  <c r="K225" i="82"/>
  <c r="J225" i="82"/>
  <c r="I225" i="82"/>
  <c r="M224" i="82"/>
  <c r="L224" i="82"/>
  <c r="K224" i="82"/>
  <c r="J224" i="82"/>
  <c r="I224" i="82"/>
  <c r="M223" i="82"/>
  <c r="L223" i="82"/>
  <c r="J223" i="82"/>
  <c r="I223" i="82"/>
  <c r="K223" i="82" s="1"/>
  <c r="H223" i="82"/>
  <c r="G223" i="82"/>
  <c r="F223" i="82"/>
  <c r="E223" i="82"/>
  <c r="C223" i="82"/>
  <c r="M222" i="82"/>
  <c r="L222" i="82"/>
  <c r="J222" i="82"/>
  <c r="K222" i="82" s="1"/>
  <c r="I222" i="82"/>
  <c r="M221" i="82"/>
  <c r="L221" i="82"/>
  <c r="K221" i="82"/>
  <c r="J221" i="82"/>
  <c r="I221" i="82"/>
  <c r="M220" i="82"/>
  <c r="L220" i="82"/>
  <c r="J220" i="82"/>
  <c r="I220" i="82"/>
  <c r="K220" i="82" s="1"/>
  <c r="M219" i="82"/>
  <c r="L219" i="82"/>
  <c r="J219" i="82"/>
  <c r="I219" i="82"/>
  <c r="M218" i="82"/>
  <c r="L218" i="82"/>
  <c r="K218" i="82"/>
  <c r="J218" i="82"/>
  <c r="I218" i="82"/>
  <c r="M217" i="82"/>
  <c r="L217" i="82"/>
  <c r="K217" i="82"/>
  <c r="J217" i="82"/>
  <c r="I217" i="82"/>
  <c r="H217" i="82"/>
  <c r="G217" i="82"/>
  <c r="F217" i="82"/>
  <c r="E217" i="82"/>
  <c r="C217" i="82"/>
  <c r="M216" i="82"/>
  <c r="L216" i="82"/>
  <c r="J216" i="82"/>
  <c r="I216" i="82"/>
  <c r="K216" i="82" s="1"/>
  <c r="M215" i="82"/>
  <c r="L215" i="82"/>
  <c r="J215" i="82"/>
  <c r="K215" i="82" s="1"/>
  <c r="I215" i="82"/>
  <c r="M214" i="82"/>
  <c r="L214" i="82"/>
  <c r="K214" i="82"/>
  <c r="J214" i="82"/>
  <c r="I214" i="82"/>
  <c r="M213" i="82"/>
  <c r="L213" i="82"/>
  <c r="J213" i="82"/>
  <c r="I213" i="82"/>
  <c r="K213" i="82" s="1"/>
  <c r="M212" i="82"/>
  <c r="L212" i="82"/>
  <c r="J212" i="82"/>
  <c r="I212" i="82"/>
  <c r="M211" i="82"/>
  <c r="L211" i="82"/>
  <c r="K211" i="82"/>
  <c r="J211" i="82"/>
  <c r="I211" i="82"/>
  <c r="G211" i="82"/>
  <c r="F211" i="82"/>
  <c r="H211" i="82" s="1"/>
  <c r="E211" i="82"/>
  <c r="C211" i="82"/>
  <c r="M210" i="82"/>
  <c r="L210" i="82"/>
  <c r="J210" i="82"/>
  <c r="I210" i="82"/>
  <c r="K210" i="82" s="1"/>
  <c r="M209" i="82"/>
  <c r="L209" i="82"/>
  <c r="J209" i="82"/>
  <c r="I209" i="82"/>
  <c r="K209" i="82" s="1"/>
  <c r="M208" i="82"/>
  <c r="L208" i="82"/>
  <c r="J208" i="82"/>
  <c r="K208" i="82" s="1"/>
  <c r="I208" i="82"/>
  <c r="M207" i="82"/>
  <c r="L207" i="82"/>
  <c r="K207" i="82"/>
  <c r="J207" i="82"/>
  <c r="I207" i="82"/>
  <c r="M206" i="82"/>
  <c r="L206" i="82"/>
  <c r="J206" i="82"/>
  <c r="I206" i="82"/>
  <c r="K206" i="82" s="1"/>
  <c r="M205" i="82"/>
  <c r="L205" i="82"/>
  <c r="J205" i="82"/>
  <c r="I205" i="82"/>
  <c r="K205" i="82" s="1"/>
  <c r="G205" i="82"/>
  <c r="F205" i="82"/>
  <c r="H205" i="82" s="1"/>
  <c r="E205" i="82"/>
  <c r="C205" i="82"/>
  <c r="M204" i="82"/>
  <c r="L204" i="82"/>
  <c r="K204" i="82"/>
  <c r="J204" i="82"/>
  <c r="I204" i="82"/>
  <c r="M203" i="82"/>
  <c r="L203" i="82"/>
  <c r="J203" i="82"/>
  <c r="I203" i="82"/>
  <c r="K203" i="82" s="1"/>
  <c r="M202" i="82"/>
  <c r="L202" i="82"/>
  <c r="J202" i="82"/>
  <c r="I202" i="82"/>
  <c r="M201" i="82"/>
  <c r="L201" i="82"/>
  <c r="K201" i="82"/>
  <c r="J201" i="82"/>
  <c r="I201" i="82"/>
  <c r="M200" i="82"/>
  <c r="L200" i="82"/>
  <c r="K200" i="82"/>
  <c r="J200" i="82"/>
  <c r="I200" i="82"/>
  <c r="M199" i="82"/>
  <c r="L199" i="82"/>
  <c r="J199" i="82"/>
  <c r="I199" i="82"/>
  <c r="K199" i="82" s="1"/>
  <c r="H199" i="82"/>
  <c r="G199" i="82"/>
  <c r="F199" i="82"/>
  <c r="E199" i="82"/>
  <c r="C199" i="82"/>
  <c r="M198" i="82"/>
  <c r="L198" i="82"/>
  <c r="J198" i="82"/>
  <c r="K198" i="82" s="1"/>
  <c r="I198" i="82"/>
  <c r="M197" i="82"/>
  <c r="L197" i="82"/>
  <c r="K197" i="82"/>
  <c r="J197" i="82"/>
  <c r="I197" i="82"/>
  <c r="M196" i="82"/>
  <c r="L196" i="82"/>
  <c r="J196" i="82"/>
  <c r="I196" i="82"/>
  <c r="K196" i="82" s="1"/>
  <c r="M195" i="82"/>
  <c r="L195" i="82"/>
  <c r="J195" i="82"/>
  <c r="I195" i="82"/>
  <c r="K195" i="82" s="1"/>
  <c r="M194" i="82"/>
  <c r="L194" i="82"/>
  <c r="J194" i="82"/>
  <c r="K194" i="82" s="1"/>
  <c r="I194" i="82"/>
  <c r="M193" i="82"/>
  <c r="L193" i="82"/>
  <c r="K193" i="82"/>
  <c r="J193" i="82"/>
  <c r="I193" i="82"/>
  <c r="G193" i="82"/>
  <c r="H193" i="82" s="1"/>
  <c r="F193" i="82"/>
  <c r="E193" i="82"/>
  <c r="C193" i="82"/>
  <c r="M192" i="82"/>
  <c r="L192" i="82"/>
  <c r="J192" i="82"/>
  <c r="I192" i="82"/>
  <c r="M191" i="82"/>
  <c r="L191" i="82"/>
  <c r="K191" i="82"/>
  <c r="J191" i="82"/>
  <c r="I191" i="82"/>
  <c r="M190" i="82"/>
  <c r="L190" i="82"/>
  <c r="K190" i="82"/>
  <c r="J190" i="82"/>
  <c r="I190" i="82"/>
  <c r="M189" i="82"/>
  <c r="L189" i="82"/>
  <c r="J189" i="82"/>
  <c r="I189" i="82"/>
  <c r="K189" i="82" s="1"/>
  <c r="M188" i="82"/>
  <c r="L188" i="82"/>
  <c r="J188" i="82"/>
  <c r="I188" i="82"/>
  <c r="K188" i="82" s="1"/>
  <c r="M187" i="82"/>
  <c r="L187" i="82"/>
  <c r="J187" i="82"/>
  <c r="K187" i="82" s="1"/>
  <c r="I187" i="82"/>
  <c r="G187" i="82"/>
  <c r="F187" i="82"/>
  <c r="H187" i="82" s="1"/>
  <c r="E187" i="82"/>
  <c r="C187" i="82"/>
  <c r="M186" i="82"/>
  <c r="L186" i="82"/>
  <c r="J186" i="82"/>
  <c r="I186" i="82"/>
  <c r="K186" i="82" s="1"/>
  <c r="M185" i="82"/>
  <c r="L185" i="82"/>
  <c r="J185" i="82"/>
  <c r="I185" i="82"/>
  <c r="K185" i="82" s="1"/>
  <c r="M184" i="82"/>
  <c r="L184" i="82"/>
  <c r="J184" i="82"/>
  <c r="K184" i="82" s="1"/>
  <c r="I184" i="82"/>
  <c r="M183" i="82"/>
  <c r="L183" i="82"/>
  <c r="K183" i="82"/>
  <c r="J183" i="82"/>
  <c r="I183" i="82"/>
  <c r="M182" i="82"/>
  <c r="L182" i="82"/>
  <c r="J182" i="82"/>
  <c r="I182" i="82"/>
  <c r="K182" i="82" s="1"/>
  <c r="M181" i="82"/>
  <c r="L181" i="82"/>
  <c r="J181" i="82"/>
  <c r="I181" i="82"/>
  <c r="K181" i="82" s="1"/>
  <c r="G181" i="82"/>
  <c r="F181" i="82"/>
  <c r="H181" i="82" s="1"/>
  <c r="E181" i="82"/>
  <c r="C181" i="82"/>
  <c r="M180" i="82"/>
  <c r="L180" i="82"/>
  <c r="K180" i="82"/>
  <c r="J180" i="82"/>
  <c r="I180" i="82"/>
  <c r="M179" i="82"/>
  <c r="L179" i="82"/>
  <c r="J179" i="82"/>
  <c r="I179" i="82"/>
  <c r="K179" i="82" s="1"/>
  <c r="M178" i="82"/>
  <c r="L178" i="82"/>
  <c r="J178" i="82"/>
  <c r="I178" i="82"/>
  <c r="K178" i="82" s="1"/>
  <c r="M177" i="82"/>
  <c r="L177" i="82"/>
  <c r="J177" i="82"/>
  <c r="K177" i="82" s="1"/>
  <c r="I177" i="82"/>
  <c r="M176" i="82"/>
  <c r="L176" i="82"/>
  <c r="K176" i="82"/>
  <c r="J176" i="82"/>
  <c r="I176" i="82"/>
  <c r="M175" i="82"/>
  <c r="L175" i="82"/>
  <c r="J175" i="82"/>
  <c r="I175" i="82"/>
  <c r="K175" i="82" s="1"/>
  <c r="H175" i="82"/>
  <c r="G175" i="82"/>
  <c r="F175" i="82"/>
  <c r="E175" i="82"/>
  <c r="C175" i="82"/>
  <c r="M174" i="82"/>
  <c r="L174" i="82"/>
  <c r="J174" i="82"/>
  <c r="K174" i="82" s="1"/>
  <c r="I174" i="82"/>
  <c r="M173" i="82"/>
  <c r="L173" i="82"/>
  <c r="K173" i="82"/>
  <c r="J173" i="82"/>
  <c r="I173" i="82"/>
  <c r="M172" i="82"/>
  <c r="L172" i="82"/>
  <c r="J172" i="82"/>
  <c r="I172" i="82"/>
  <c r="K172" i="82" s="1"/>
  <c r="M171" i="82"/>
  <c r="L171" i="82"/>
  <c r="J171" i="82"/>
  <c r="I171" i="82"/>
  <c r="K171" i="82" s="1"/>
  <c r="M170" i="82"/>
  <c r="L170" i="82"/>
  <c r="J170" i="82"/>
  <c r="K170" i="82" s="1"/>
  <c r="I170" i="82"/>
  <c r="M169" i="82"/>
  <c r="L169" i="82"/>
  <c r="K169" i="82"/>
  <c r="J169" i="82"/>
  <c r="I169" i="82"/>
  <c r="G169" i="82"/>
  <c r="H169" i="82" s="1"/>
  <c r="F169" i="82"/>
  <c r="E169" i="82"/>
  <c r="C169" i="82"/>
  <c r="M168" i="82"/>
  <c r="L168" i="82"/>
  <c r="J168" i="82"/>
  <c r="I168" i="82"/>
  <c r="K168" i="82" s="1"/>
  <c r="M167" i="82"/>
  <c r="L167" i="82"/>
  <c r="J167" i="82"/>
  <c r="K167" i="82" s="1"/>
  <c r="I167" i="82"/>
  <c r="M166" i="82"/>
  <c r="L166" i="82"/>
  <c r="K166" i="82"/>
  <c r="J166" i="82"/>
  <c r="I166" i="82"/>
  <c r="M165" i="82"/>
  <c r="L165" i="82"/>
  <c r="J165" i="82"/>
  <c r="I165" i="82"/>
  <c r="K165" i="82" s="1"/>
  <c r="M164" i="82"/>
  <c r="L164" i="82"/>
  <c r="J164" i="82"/>
  <c r="I164" i="82"/>
  <c r="M163" i="82"/>
  <c r="L163" i="82"/>
  <c r="K163" i="82"/>
  <c r="J163" i="82"/>
  <c r="I163" i="82"/>
  <c r="G163" i="82"/>
  <c r="F163" i="82"/>
  <c r="H163" i="82" s="1"/>
  <c r="E163" i="82"/>
  <c r="C163" i="82"/>
  <c r="M162" i="82"/>
  <c r="L162" i="82"/>
  <c r="J162" i="82"/>
  <c r="I162" i="82"/>
  <c r="K162" i="82" s="1"/>
  <c r="M161" i="82"/>
  <c r="L161" i="82"/>
  <c r="J161" i="82"/>
  <c r="I161" i="82"/>
  <c r="K161" i="82" s="1"/>
  <c r="M160" i="82"/>
  <c r="L160" i="82"/>
  <c r="J160" i="82"/>
  <c r="K160" i="82" s="1"/>
  <c r="I160" i="82"/>
  <c r="M159" i="82"/>
  <c r="L159" i="82"/>
  <c r="K159" i="82"/>
  <c r="J159" i="82"/>
  <c r="I159" i="82"/>
  <c r="M158" i="82"/>
  <c r="L158" i="82"/>
  <c r="J158" i="82"/>
  <c r="I158" i="82"/>
  <c r="K158" i="82" s="1"/>
  <c r="M157" i="82"/>
  <c r="L157" i="82"/>
  <c r="J157" i="82"/>
  <c r="I157" i="82"/>
  <c r="K157" i="82" s="1"/>
  <c r="G157" i="82"/>
  <c r="F157" i="82"/>
  <c r="H157" i="82" s="1"/>
  <c r="E157" i="82"/>
  <c r="C157" i="82"/>
  <c r="M156" i="82"/>
  <c r="L156" i="82"/>
  <c r="K156" i="82"/>
  <c r="J156" i="82"/>
  <c r="I156" i="82"/>
  <c r="M155" i="82"/>
  <c r="L155" i="82"/>
  <c r="J155" i="82"/>
  <c r="I155" i="82"/>
  <c r="K155" i="82" s="1"/>
  <c r="M154" i="82"/>
  <c r="L154" i="82"/>
  <c r="J154" i="82"/>
  <c r="I154" i="82"/>
  <c r="M153" i="82"/>
  <c r="L153" i="82"/>
  <c r="K153" i="82"/>
  <c r="J153" i="82"/>
  <c r="I153" i="82"/>
  <c r="M152" i="82"/>
  <c r="L152" i="82"/>
  <c r="K152" i="82"/>
  <c r="J152" i="82"/>
  <c r="I152" i="82"/>
  <c r="M151" i="82"/>
  <c r="L151" i="82"/>
  <c r="J151" i="82"/>
  <c r="I151" i="82"/>
  <c r="K151" i="82" s="1"/>
  <c r="H151" i="82"/>
  <c r="G151" i="82"/>
  <c r="F151" i="82"/>
  <c r="E151" i="82"/>
  <c r="C151" i="82"/>
  <c r="M150" i="82"/>
  <c r="L150" i="82"/>
  <c r="J150" i="82"/>
  <c r="K150" i="82" s="1"/>
  <c r="I150" i="82"/>
  <c r="M149" i="82"/>
  <c r="L149" i="82"/>
  <c r="K149" i="82"/>
  <c r="J149" i="82"/>
  <c r="I149" i="82"/>
  <c r="M148" i="82"/>
  <c r="L148" i="82"/>
  <c r="J148" i="82"/>
  <c r="I148" i="82"/>
  <c r="K148" i="82" s="1"/>
  <c r="M147" i="82"/>
  <c r="L147" i="82"/>
  <c r="J147" i="82"/>
  <c r="I147" i="82"/>
  <c r="K147" i="82" s="1"/>
  <c r="M146" i="82"/>
  <c r="L146" i="82"/>
  <c r="J146" i="82"/>
  <c r="K146" i="82" s="1"/>
  <c r="I146" i="82"/>
  <c r="M145" i="82"/>
  <c r="L145" i="82"/>
  <c r="K145" i="82"/>
  <c r="J145" i="82"/>
  <c r="I145" i="82"/>
  <c r="G145" i="82"/>
  <c r="H145" i="82" s="1"/>
  <c r="F145" i="82"/>
  <c r="E145" i="82"/>
  <c r="C145" i="82"/>
  <c r="M144" i="82"/>
  <c r="L144" i="82"/>
  <c r="J144" i="82"/>
  <c r="I144" i="82"/>
  <c r="M143" i="82"/>
  <c r="L143" i="82"/>
  <c r="K143" i="82"/>
  <c r="J143" i="82"/>
  <c r="I143" i="82"/>
  <c r="M142" i="82"/>
  <c r="L142" i="82"/>
  <c r="K142" i="82"/>
  <c r="J142" i="82"/>
  <c r="I142" i="82"/>
  <c r="M141" i="82"/>
  <c r="L141" i="82"/>
  <c r="J141" i="82"/>
  <c r="I141" i="82"/>
  <c r="K141" i="82" s="1"/>
  <c r="M140" i="82"/>
  <c r="L140" i="82"/>
  <c r="J140" i="82"/>
  <c r="I140" i="82"/>
  <c r="M139" i="82"/>
  <c r="L139" i="82"/>
  <c r="K139" i="82"/>
  <c r="J139" i="82"/>
  <c r="I139" i="82"/>
  <c r="G139" i="82"/>
  <c r="F139" i="82"/>
  <c r="H139" i="82" s="1"/>
  <c r="E139" i="82"/>
  <c r="C139" i="82"/>
  <c r="M138" i="82"/>
  <c r="L138" i="82"/>
  <c r="J138" i="82"/>
  <c r="I138" i="82"/>
  <c r="K138" i="82" s="1"/>
  <c r="M137" i="82"/>
  <c r="L137" i="82"/>
  <c r="J137" i="82"/>
  <c r="I137" i="82"/>
  <c r="K137" i="82" s="1"/>
  <c r="M136" i="82"/>
  <c r="L136" i="82"/>
  <c r="J136" i="82"/>
  <c r="K136" i="82" s="1"/>
  <c r="I136" i="82"/>
  <c r="M135" i="82"/>
  <c r="L135" i="82"/>
  <c r="J135" i="82"/>
  <c r="I135" i="82"/>
  <c r="K135" i="82" s="1"/>
  <c r="M134" i="82"/>
  <c r="L134" i="82"/>
  <c r="J134" i="82"/>
  <c r="I134" i="82"/>
  <c r="K134" i="82" s="1"/>
  <c r="M133" i="82"/>
  <c r="L133" i="82"/>
  <c r="J133" i="82"/>
  <c r="I133" i="82"/>
  <c r="K133" i="82" s="1"/>
  <c r="G133" i="82"/>
  <c r="F133" i="82"/>
  <c r="E133" i="82"/>
  <c r="C133" i="82"/>
  <c r="M132" i="82"/>
  <c r="L132" i="82"/>
  <c r="K132" i="82"/>
  <c r="J132" i="82"/>
  <c r="I132" i="82"/>
  <c r="M131" i="82"/>
  <c r="L131" i="82"/>
  <c r="J131" i="82"/>
  <c r="I131" i="82"/>
  <c r="M130" i="82"/>
  <c r="L130" i="82"/>
  <c r="K130" i="82"/>
  <c r="J130" i="82"/>
  <c r="I130" i="82"/>
  <c r="M129" i="82"/>
  <c r="L129" i="82"/>
  <c r="K129" i="82"/>
  <c r="J129" i="82"/>
  <c r="I129" i="82"/>
  <c r="M128" i="82"/>
  <c r="L128" i="82"/>
  <c r="J128" i="82"/>
  <c r="I128" i="82"/>
  <c r="K128" i="82" s="1"/>
  <c r="M127" i="82"/>
  <c r="L127" i="82"/>
  <c r="J127" i="82"/>
  <c r="I127" i="82"/>
  <c r="K127" i="82" s="1"/>
  <c r="H127" i="82"/>
  <c r="G127" i="82"/>
  <c r="F127" i="82"/>
  <c r="E127" i="82"/>
  <c r="C127" i="82"/>
  <c r="M126" i="82"/>
  <c r="L126" i="82"/>
  <c r="J126" i="82"/>
  <c r="K126" i="82" s="1"/>
  <c r="I126" i="82"/>
  <c r="M125" i="82"/>
  <c r="L125" i="82"/>
  <c r="K125" i="82"/>
  <c r="J125" i="82"/>
  <c r="I125" i="82"/>
  <c r="M124" i="82"/>
  <c r="L124" i="82"/>
  <c r="J124" i="82"/>
  <c r="I124" i="82"/>
  <c r="K124" i="82" s="1"/>
  <c r="M123" i="82"/>
  <c r="L123" i="82"/>
  <c r="J123" i="82"/>
  <c r="I123" i="82"/>
  <c r="K123" i="82" s="1"/>
  <c r="M122" i="82"/>
  <c r="L122" i="82"/>
  <c r="J122" i="82"/>
  <c r="K122" i="82" s="1"/>
  <c r="I122" i="82"/>
  <c r="M121" i="82"/>
  <c r="L121" i="82"/>
  <c r="K121" i="82"/>
  <c r="J121" i="82"/>
  <c r="I121" i="82"/>
  <c r="G121" i="82"/>
  <c r="H121" i="82" s="1"/>
  <c r="F121" i="82"/>
  <c r="E121" i="82"/>
  <c r="C121" i="82"/>
  <c r="M120" i="82"/>
  <c r="L120" i="82"/>
  <c r="J120" i="82"/>
  <c r="I120" i="82"/>
  <c r="M119" i="82"/>
  <c r="L119" i="82"/>
  <c r="K119" i="82"/>
  <c r="J119" i="82"/>
  <c r="I119" i="82"/>
  <c r="M118" i="82"/>
  <c r="L118" i="82"/>
  <c r="K118" i="82"/>
  <c r="J118" i="82"/>
  <c r="I118" i="82"/>
  <c r="M117" i="82"/>
  <c r="L117" i="82"/>
  <c r="J117" i="82"/>
  <c r="I117" i="82"/>
  <c r="M116" i="82"/>
  <c r="L116" i="82"/>
  <c r="J116" i="82"/>
  <c r="I116" i="82"/>
  <c r="K116" i="82" s="1"/>
  <c r="M115" i="82"/>
  <c r="L115" i="82"/>
  <c r="J115" i="82"/>
  <c r="K115" i="82" s="1"/>
  <c r="I115" i="82"/>
  <c r="G115" i="82"/>
  <c r="F115" i="82"/>
  <c r="H115" i="82" s="1"/>
  <c r="E115" i="82"/>
  <c r="C115" i="82"/>
  <c r="M114" i="82"/>
  <c r="L114" i="82"/>
  <c r="J114" i="82"/>
  <c r="I114" i="82"/>
  <c r="M113" i="82"/>
  <c r="L113" i="82"/>
  <c r="K113" i="82"/>
  <c r="J113" i="82"/>
  <c r="I113" i="82"/>
  <c r="M112" i="82"/>
  <c r="L112" i="82"/>
  <c r="K112" i="82"/>
  <c r="J112" i="82"/>
  <c r="I112" i="82"/>
  <c r="M111" i="82"/>
  <c r="L111" i="82"/>
  <c r="J111" i="82"/>
  <c r="I111" i="82"/>
  <c r="K111" i="82" s="1"/>
  <c r="M110" i="82"/>
  <c r="L110" i="82"/>
  <c r="J110" i="82"/>
  <c r="I110" i="82"/>
  <c r="K110" i="82" s="1"/>
  <c r="M109" i="82"/>
  <c r="L109" i="82"/>
  <c r="J109" i="82"/>
  <c r="I109" i="82"/>
  <c r="G109" i="82"/>
  <c r="F109" i="82"/>
  <c r="H109" i="82" s="1"/>
  <c r="E109" i="82"/>
  <c r="C109" i="82"/>
  <c r="M108" i="82"/>
  <c r="L108" i="82"/>
  <c r="K108" i="82"/>
  <c r="J108" i="82"/>
  <c r="I108" i="82"/>
  <c r="M107" i="82"/>
  <c r="L107" i="82"/>
  <c r="J107" i="82"/>
  <c r="I107" i="82"/>
  <c r="M106" i="82"/>
  <c r="L106" i="82"/>
  <c r="K106" i="82"/>
  <c r="J106" i="82"/>
  <c r="I106" i="82"/>
  <c r="M105" i="82"/>
  <c r="L105" i="82"/>
  <c r="J105" i="82"/>
  <c r="K105" i="82" s="1"/>
  <c r="I105" i="82"/>
  <c r="M104" i="82"/>
  <c r="L104" i="82"/>
  <c r="J104" i="82"/>
  <c r="I104" i="82"/>
  <c r="K104" i="82" s="1"/>
  <c r="M103" i="82"/>
  <c r="L103" i="82"/>
  <c r="J103" i="82"/>
  <c r="I103" i="82"/>
  <c r="K103" i="82" s="1"/>
  <c r="G103" i="82"/>
  <c r="F103" i="82"/>
  <c r="H103" i="82" s="1"/>
  <c r="E103" i="82"/>
  <c r="C103" i="82"/>
  <c r="M102" i="82"/>
  <c r="L102" i="82"/>
  <c r="K102" i="82"/>
  <c r="J102" i="82"/>
  <c r="I102" i="82"/>
  <c r="M101" i="82"/>
  <c r="L101" i="82"/>
  <c r="J101" i="82"/>
  <c r="I101" i="82"/>
  <c r="K101" i="82" s="1"/>
  <c r="M100" i="82"/>
  <c r="L100" i="82"/>
  <c r="J100" i="82"/>
  <c r="I100" i="82"/>
  <c r="K100" i="82" s="1"/>
  <c r="M99" i="82"/>
  <c r="L99" i="82"/>
  <c r="J99" i="82"/>
  <c r="K99" i="82" s="1"/>
  <c r="I99" i="82"/>
  <c r="M98" i="82"/>
  <c r="L98" i="82"/>
  <c r="K98" i="82"/>
  <c r="J98" i="82"/>
  <c r="I98" i="82"/>
  <c r="M97" i="82"/>
  <c r="L97" i="82"/>
  <c r="J97" i="82"/>
  <c r="I97" i="82"/>
  <c r="K97" i="82" s="1"/>
  <c r="H97" i="82"/>
  <c r="G97" i="82"/>
  <c r="F97" i="82"/>
  <c r="E97" i="82"/>
  <c r="C97" i="82"/>
  <c r="M96" i="82"/>
  <c r="L96" i="82"/>
  <c r="J96" i="82"/>
  <c r="K96" i="82" s="1"/>
  <c r="I96" i="82"/>
  <c r="M95" i="82"/>
  <c r="L95" i="82"/>
  <c r="K95" i="82"/>
  <c r="J95" i="82"/>
  <c r="I95" i="82"/>
  <c r="M94" i="82"/>
  <c r="L94" i="82"/>
  <c r="J94" i="82"/>
  <c r="I94" i="82"/>
  <c r="K94" i="82" s="1"/>
  <c r="M93" i="82"/>
  <c r="L93" i="82"/>
  <c r="J93" i="82"/>
  <c r="I93" i="82"/>
  <c r="K93" i="82" s="1"/>
  <c r="M92" i="82"/>
  <c r="L92" i="82"/>
  <c r="J92" i="82"/>
  <c r="I92" i="82"/>
  <c r="K92" i="82" s="1"/>
  <c r="M91" i="82"/>
  <c r="L91" i="82"/>
  <c r="J91" i="82"/>
  <c r="K91" i="82" s="1"/>
  <c r="I91" i="82"/>
  <c r="G91" i="82"/>
  <c r="F91" i="82"/>
  <c r="H91" i="82" s="1"/>
  <c r="E91" i="82"/>
  <c r="C91" i="82"/>
  <c r="M90" i="82"/>
  <c r="L90" i="82"/>
  <c r="J90" i="82"/>
  <c r="I90" i="82"/>
  <c r="M89" i="82"/>
  <c r="L89" i="82"/>
  <c r="K89" i="82"/>
  <c r="J89" i="82"/>
  <c r="I89" i="82"/>
  <c r="M88" i="82"/>
  <c r="L88" i="82"/>
  <c r="J88" i="82"/>
  <c r="K88" i="82" s="1"/>
  <c r="I88" i="82"/>
  <c r="M87" i="82"/>
  <c r="L87" i="82"/>
  <c r="K87" i="82"/>
  <c r="J87" i="82"/>
  <c r="I87" i="82"/>
  <c r="M86" i="82"/>
  <c r="L86" i="82"/>
  <c r="J86" i="82"/>
  <c r="I86" i="82"/>
  <c r="K86" i="82" s="1"/>
  <c r="M85" i="82"/>
  <c r="L85" i="82"/>
  <c r="J85" i="82"/>
  <c r="K85" i="82" s="1"/>
  <c r="I85" i="82"/>
  <c r="G85" i="82"/>
  <c r="F85" i="82"/>
  <c r="E85" i="82"/>
  <c r="C85" i="82"/>
  <c r="M84" i="82"/>
  <c r="L84" i="82"/>
  <c r="J84" i="82"/>
  <c r="I84" i="82"/>
  <c r="K84" i="82" s="1"/>
  <c r="M83" i="82"/>
  <c r="L83" i="82"/>
  <c r="J83" i="82"/>
  <c r="I83" i="82"/>
  <c r="K83" i="82" s="1"/>
  <c r="M82" i="82"/>
  <c r="L82" i="82"/>
  <c r="J82" i="82"/>
  <c r="I82" i="82"/>
  <c r="K82" i="82" s="1"/>
  <c r="M81" i="82"/>
  <c r="L81" i="82"/>
  <c r="J81" i="82"/>
  <c r="K81" i="82" s="1"/>
  <c r="I81" i="82"/>
  <c r="M80" i="82"/>
  <c r="L80" i="82"/>
  <c r="K80" i="82"/>
  <c r="J80" i="82"/>
  <c r="I80" i="82"/>
  <c r="M79" i="82"/>
  <c r="L79" i="82"/>
  <c r="J79" i="82"/>
  <c r="I79" i="82"/>
  <c r="H79" i="82"/>
  <c r="G79" i="82"/>
  <c r="F79" i="82"/>
  <c r="E79" i="82"/>
  <c r="C79" i="82"/>
  <c r="M78" i="82"/>
  <c r="L78" i="82"/>
  <c r="J78" i="82"/>
  <c r="K78" i="82" s="1"/>
  <c r="I78" i="82"/>
  <c r="M77" i="82"/>
  <c r="L77" i="82"/>
  <c r="J77" i="82"/>
  <c r="I77" i="82"/>
  <c r="K77" i="82" s="1"/>
  <c r="M76" i="82"/>
  <c r="L76" i="82"/>
  <c r="J76" i="82"/>
  <c r="I76" i="82"/>
  <c r="K76" i="82" s="1"/>
  <c r="M75" i="82"/>
  <c r="L75" i="82"/>
  <c r="J75" i="82"/>
  <c r="K75" i="82" s="1"/>
  <c r="I75" i="82"/>
  <c r="M74" i="82"/>
  <c r="L74" i="82"/>
  <c r="K74" i="82"/>
  <c r="J74" i="82"/>
  <c r="I74" i="82"/>
  <c r="M73" i="82"/>
  <c r="L73" i="82"/>
  <c r="J73" i="82"/>
  <c r="I73" i="82"/>
  <c r="K73" i="82" s="1"/>
  <c r="H73" i="82"/>
  <c r="G73" i="82"/>
  <c r="F73" i="82"/>
  <c r="E73" i="82"/>
  <c r="C73" i="82"/>
  <c r="M72" i="82"/>
  <c r="L72" i="82"/>
  <c r="J72" i="82"/>
  <c r="K72" i="82" s="1"/>
  <c r="I72" i="82"/>
  <c r="M71" i="82"/>
  <c r="L71" i="82"/>
  <c r="K71" i="82"/>
  <c r="J71" i="82"/>
  <c r="I71" i="82"/>
  <c r="M70" i="82"/>
  <c r="L70" i="82"/>
  <c r="J70" i="82"/>
  <c r="I70" i="82"/>
  <c r="K70" i="82" s="1"/>
  <c r="M69" i="82"/>
  <c r="L69" i="82"/>
  <c r="J69" i="82"/>
  <c r="I69" i="82"/>
  <c r="M68" i="82"/>
  <c r="L68" i="82"/>
  <c r="K68" i="82"/>
  <c r="J68" i="82"/>
  <c r="I68" i="82"/>
  <c r="M67" i="82"/>
  <c r="L67" i="82"/>
  <c r="J67" i="82"/>
  <c r="K67" i="82" s="1"/>
  <c r="I67" i="82"/>
  <c r="H67" i="82"/>
  <c r="G67" i="82"/>
  <c r="F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E7" i="82"/>
  <c r="C7" i="82"/>
  <c r="C5"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N26" i="80"/>
  <c r="AL20" i="80"/>
  <c r="AJ20" i="80"/>
  <c r="AF20" i="80"/>
  <c r="AD20" i="80"/>
  <c r="Z20" i="80"/>
  <c r="X20" i="80"/>
  <c r="T20" i="80"/>
  <c r="R20" i="80"/>
  <c r="N20" i="80"/>
  <c r="L20" i="80"/>
  <c r="AL12" i="80"/>
  <c r="AJ12" i="80"/>
  <c r="AF12" i="80"/>
  <c r="AD12" i="80"/>
  <c r="Z12" i="80"/>
  <c r="X12" i="80"/>
  <c r="T12" i="80"/>
  <c r="R12" i="80"/>
  <c r="N12" i="80"/>
  <c r="L12" i="80"/>
  <c r="N10" i="80"/>
  <c r="T69" i="79"/>
  <c r="Q69" i="79"/>
  <c r="K69" i="79"/>
  <c r="T68" i="79"/>
  <c r="Q68" i="79"/>
  <c r="K68" i="79"/>
  <c r="AB67" i="79"/>
  <c r="AA67" i="79"/>
  <c r="J64" i="82" s="1"/>
  <c r="X67" i="79"/>
  <c r="T67" i="79"/>
  <c r="Q67" i="79"/>
  <c r="K67" i="79"/>
  <c r="T66" i="79"/>
  <c r="Q66" i="79"/>
  <c r="K66" i="79"/>
  <c r="T65" i="79"/>
  <c r="Q65" i="79"/>
  <c r="AB66" i="79" s="1"/>
  <c r="AA66" i="79" s="1"/>
  <c r="J63" i="82" s="1"/>
  <c r="K65" i="79"/>
  <c r="T64" i="79"/>
  <c r="Q64" i="79"/>
  <c r="K64" i="79"/>
  <c r="L64" i="79" s="1"/>
  <c r="H64" i="79"/>
  <c r="T63" i="79"/>
  <c r="Q63" i="79"/>
  <c r="K63" i="79"/>
  <c r="T62" i="79"/>
  <c r="Q62" i="79"/>
  <c r="X63" i="79" s="1"/>
  <c r="K62" i="79"/>
  <c r="T61" i="79"/>
  <c r="Q61" i="79"/>
  <c r="K61" i="79"/>
  <c r="AB60" i="79"/>
  <c r="AA60" i="79"/>
  <c r="J57" i="82" s="1"/>
  <c r="X60" i="79"/>
  <c r="T60" i="79"/>
  <c r="Q60" i="79"/>
  <c r="K60" i="79"/>
  <c r="T59" i="79"/>
  <c r="Q59" i="79"/>
  <c r="K59" i="79"/>
  <c r="T58" i="79"/>
  <c r="Q58" i="79"/>
  <c r="AB59" i="79" s="1"/>
  <c r="AA59" i="79" s="1"/>
  <c r="J56" i="82" s="1"/>
  <c r="K58" i="79"/>
  <c r="L58" i="79" s="1"/>
  <c r="Z18" i="80" s="1"/>
  <c r="I58" i="79"/>
  <c r="H58" i="79"/>
  <c r="AB57" i="79"/>
  <c r="AA57" i="79"/>
  <c r="J54" i="82" s="1"/>
  <c r="X57" i="79"/>
  <c r="T57" i="79"/>
  <c r="Q57" i="79"/>
  <c r="K57" i="79"/>
  <c r="AB56" i="79"/>
  <c r="AA56" i="79" s="1"/>
  <c r="J53" i="82" s="1"/>
  <c r="T56" i="79"/>
  <c r="Q56" i="79"/>
  <c r="K56" i="79"/>
  <c r="T55" i="79"/>
  <c r="Q55" i="79"/>
  <c r="X56" i="79" s="1"/>
  <c r="K55" i="79"/>
  <c r="AB54" i="79"/>
  <c r="AA54" i="79" s="1"/>
  <c r="J51" i="82" s="1"/>
  <c r="X54" i="79"/>
  <c r="Y54" i="79" s="1"/>
  <c r="T54" i="79"/>
  <c r="Q54" i="79"/>
  <c r="K54" i="79"/>
  <c r="AB53" i="79"/>
  <c r="AA53" i="79" s="1"/>
  <c r="J50" i="82" s="1"/>
  <c r="X53" i="79"/>
  <c r="Z53" i="79" s="1"/>
  <c r="T53" i="79"/>
  <c r="Q53" i="79"/>
  <c r="K53" i="79"/>
  <c r="AB52" i="79"/>
  <c r="AA52" i="79" s="1"/>
  <c r="J49" i="82" s="1"/>
  <c r="X52" i="79"/>
  <c r="Z52" i="79" s="1"/>
  <c r="T52" i="79"/>
  <c r="Q52" i="79"/>
  <c r="K52" i="79"/>
  <c r="L52" i="79" s="1"/>
  <c r="G49" i="82" s="1"/>
  <c r="H52" i="79"/>
  <c r="X26" i="80" s="1"/>
  <c r="T51" i="79"/>
  <c r="Q51" i="79"/>
  <c r="X51" i="79" s="1"/>
  <c r="K51" i="79"/>
  <c r="T50" i="79"/>
  <c r="Q50" i="79"/>
  <c r="K50" i="79"/>
  <c r="T49" i="79"/>
  <c r="Q49" i="79"/>
  <c r="X50" i="79" s="1"/>
  <c r="K49" i="79"/>
  <c r="T48" i="79"/>
  <c r="Q48" i="79"/>
  <c r="X49" i="79" s="1"/>
  <c r="K48" i="79"/>
  <c r="X47" i="79"/>
  <c r="Y47" i="79" s="1"/>
  <c r="T47" i="79"/>
  <c r="Q47" i="79"/>
  <c r="K47" i="79"/>
  <c r="AB46" i="79"/>
  <c r="AA46" i="79"/>
  <c r="J43" i="82" s="1"/>
  <c r="X46" i="79"/>
  <c r="Z46" i="79" s="1"/>
  <c r="T46" i="79"/>
  <c r="Q46" i="79"/>
  <c r="M46" i="79"/>
  <c r="L46" i="79"/>
  <c r="G43" i="82" s="1"/>
  <c r="K46" i="79"/>
  <c r="H46" i="79"/>
  <c r="T45" i="79"/>
  <c r="Q45" i="79"/>
  <c r="K45" i="79"/>
  <c r="T44" i="79"/>
  <c r="Q44" i="79"/>
  <c r="K44" i="79"/>
  <c r="T43" i="79"/>
  <c r="Q43" i="79"/>
  <c r="AB44" i="79" s="1"/>
  <c r="AA44" i="79" s="1"/>
  <c r="J41" i="82" s="1"/>
  <c r="K43" i="79"/>
  <c r="AB42" i="79"/>
  <c r="AA42" i="79"/>
  <c r="J39" i="82" s="1"/>
  <c r="X42" i="79"/>
  <c r="Z42" i="79" s="1"/>
  <c r="T42" i="79"/>
  <c r="Q42" i="79"/>
  <c r="K42" i="79"/>
  <c r="AB41" i="79"/>
  <c r="AA41" i="79" s="1"/>
  <c r="J38" i="82" s="1"/>
  <c r="X41" i="79"/>
  <c r="Z41" i="79" s="1"/>
  <c r="T41" i="79"/>
  <c r="Q41" i="79"/>
  <c r="K41" i="79"/>
  <c r="T40" i="79"/>
  <c r="Q40" i="79"/>
  <c r="AB40" i="79" s="1"/>
  <c r="AA40" i="79" s="1"/>
  <c r="J37" i="82" s="1"/>
  <c r="K40" i="79"/>
  <c r="L40" i="79" s="1"/>
  <c r="I40" i="79"/>
  <c r="H40" i="79"/>
  <c r="AB39" i="79"/>
  <c r="AA39" i="79"/>
  <c r="J36" i="82" s="1"/>
  <c r="X39" i="79"/>
  <c r="Z39" i="79" s="1"/>
  <c r="T39" i="79"/>
  <c r="Q39" i="79"/>
  <c r="K39" i="79"/>
  <c r="AB38" i="79"/>
  <c r="AA38" i="79" s="1"/>
  <c r="J35" i="82" s="1"/>
  <c r="X38" i="79"/>
  <c r="Z38" i="79" s="1"/>
  <c r="T38" i="79"/>
  <c r="Q38" i="79"/>
  <c r="K38" i="79"/>
  <c r="T37" i="79"/>
  <c r="Q37" i="79"/>
  <c r="K37" i="79"/>
  <c r="T36" i="79"/>
  <c r="Q36" i="79"/>
  <c r="AB37" i="79" s="1"/>
  <c r="AA37" i="79" s="1"/>
  <c r="J34" i="82" s="1"/>
  <c r="K36" i="79"/>
  <c r="AB35" i="79"/>
  <c r="AA35" i="79"/>
  <c r="J32" i="82" s="1"/>
  <c r="X35" i="79"/>
  <c r="Z35" i="79" s="1"/>
  <c r="T35" i="79"/>
  <c r="Q35" i="79"/>
  <c r="K35" i="79"/>
  <c r="AB34" i="79"/>
  <c r="AA34" i="79" s="1"/>
  <c r="J31" i="82" s="1"/>
  <c r="X34" i="79"/>
  <c r="Z34" i="79" s="1"/>
  <c r="T34" i="79"/>
  <c r="Q34" i="79"/>
  <c r="K34" i="79"/>
  <c r="L34" i="79" s="1"/>
  <c r="H34" i="79"/>
  <c r="T33" i="79"/>
  <c r="Q33" i="79"/>
  <c r="AB33" i="79" s="1"/>
  <c r="AA33" i="79" s="1"/>
  <c r="J30" i="82" s="1"/>
  <c r="K33" i="79"/>
  <c r="AB32" i="79"/>
  <c r="AA32" i="79"/>
  <c r="J29" i="82" s="1"/>
  <c r="X32" i="79"/>
  <c r="Z32" i="79" s="1"/>
  <c r="T32" i="79"/>
  <c r="Q32" i="79"/>
  <c r="K32" i="79"/>
  <c r="AB31" i="79"/>
  <c r="AA31" i="79" s="1"/>
  <c r="J28" i="82" s="1"/>
  <c r="X31" i="79"/>
  <c r="Z31" i="79" s="1"/>
  <c r="T31" i="79"/>
  <c r="Q31" i="79"/>
  <c r="K31" i="79"/>
  <c r="T30" i="79"/>
  <c r="Q30" i="79"/>
  <c r="K30" i="79"/>
  <c r="T29" i="79"/>
  <c r="Q29" i="79"/>
  <c r="AB30" i="79" s="1"/>
  <c r="AA30" i="79" s="1"/>
  <c r="J27" i="82" s="1"/>
  <c r="K29" i="79"/>
  <c r="AB28" i="79"/>
  <c r="AA28" i="79"/>
  <c r="J25" i="82" s="1"/>
  <c r="X28" i="79"/>
  <c r="Z28" i="79" s="1"/>
  <c r="T28" i="79"/>
  <c r="Q28" i="79"/>
  <c r="L28" i="79"/>
  <c r="G25" i="82" s="1"/>
  <c r="K28" i="79"/>
  <c r="H28" i="79"/>
  <c r="T27" i="79"/>
  <c r="Q27" i="79"/>
  <c r="K27" i="79"/>
  <c r="T26" i="79"/>
  <c r="Q26" i="79"/>
  <c r="AB27" i="79" s="1"/>
  <c r="AA27" i="79" s="1"/>
  <c r="J24" i="82" s="1"/>
  <c r="K26" i="79"/>
  <c r="AB25" i="79"/>
  <c r="AA25" i="79"/>
  <c r="J22" i="82" s="1"/>
  <c r="X25" i="79"/>
  <c r="Z25" i="79" s="1"/>
  <c r="T25" i="79"/>
  <c r="Q25" i="79"/>
  <c r="K25" i="79"/>
  <c r="AB24" i="79"/>
  <c r="AA24" i="79" s="1"/>
  <c r="J21" i="82" s="1"/>
  <c r="X24" i="79"/>
  <c r="Z24" i="79" s="1"/>
  <c r="T24" i="79"/>
  <c r="Q24" i="79"/>
  <c r="K24" i="79"/>
  <c r="T23" i="79"/>
  <c r="Q23" i="79"/>
  <c r="K23" i="79"/>
  <c r="T22" i="79"/>
  <c r="Q22" i="79"/>
  <c r="AB23" i="79" s="1"/>
  <c r="AA23" i="79" s="1"/>
  <c r="J20" i="82" s="1"/>
  <c r="K22" i="79"/>
  <c r="L22" i="79" s="1"/>
  <c r="H22" i="79"/>
  <c r="AB21" i="79"/>
  <c r="AA21" i="79" s="1"/>
  <c r="J18" i="82" s="1"/>
  <c r="X21" i="79"/>
  <c r="Z21" i="79" s="1"/>
  <c r="T21" i="79"/>
  <c r="Q21" i="79"/>
  <c r="K21" i="79"/>
  <c r="T20" i="79"/>
  <c r="Q20" i="79"/>
  <c r="K20" i="79"/>
  <c r="T19" i="79"/>
  <c r="Q19" i="79"/>
  <c r="AB20" i="79" s="1"/>
  <c r="AA20" i="79" s="1"/>
  <c r="J17" i="82" s="1"/>
  <c r="K19" i="79"/>
  <c r="AB18" i="79"/>
  <c r="AA18" i="79"/>
  <c r="J15" i="82" s="1"/>
  <c r="X18" i="79"/>
  <c r="Z18" i="79" s="1"/>
  <c r="T18" i="79"/>
  <c r="Q18" i="79"/>
  <c r="K18" i="79"/>
  <c r="AB17" i="79"/>
  <c r="AA17" i="79" s="1"/>
  <c r="J14" i="82" s="1"/>
  <c r="X17" i="79"/>
  <c r="Z17" i="79" s="1"/>
  <c r="T17" i="79"/>
  <c r="Q17" i="79"/>
  <c r="K17" i="79"/>
  <c r="T16" i="79"/>
  <c r="Q16" i="79"/>
  <c r="AB16" i="79" s="1"/>
  <c r="AA16" i="79" s="1"/>
  <c r="J13" i="82" s="1"/>
  <c r="K16" i="79"/>
  <c r="L16" i="79" s="1"/>
  <c r="I16" i="79"/>
  <c r="H16" i="79"/>
  <c r="AB15" i="79"/>
  <c r="AA15" i="79"/>
  <c r="J12" i="82" s="1"/>
  <c r="X15" i="79"/>
  <c r="Z15" i="79" s="1"/>
  <c r="T15" i="79"/>
  <c r="Q15" i="79"/>
  <c r="K15" i="79"/>
  <c r="AB14" i="79"/>
  <c r="AA14" i="79" s="1"/>
  <c r="J11" i="82" s="1"/>
  <c r="X14" i="79"/>
  <c r="Z14" i="79" s="1"/>
  <c r="T14" i="79"/>
  <c r="Q14" i="79"/>
  <c r="K14" i="79"/>
  <c r="T13" i="79"/>
  <c r="Q13" i="79"/>
  <c r="K13" i="79"/>
  <c r="T12" i="79"/>
  <c r="Q12" i="79"/>
  <c r="AB13" i="79" s="1"/>
  <c r="AA13" i="79" s="1"/>
  <c r="J10" i="82" s="1"/>
  <c r="K12" i="79"/>
  <c r="AB11" i="79"/>
  <c r="AA11" i="79"/>
  <c r="J8" i="82" s="1"/>
  <c r="X11" i="79"/>
  <c r="Z11" i="79" s="1"/>
  <c r="T11" i="79"/>
  <c r="Q11" i="79"/>
  <c r="K11" i="79"/>
  <c r="AB10" i="79"/>
  <c r="AA10" i="79" s="1"/>
  <c r="J7" i="82" s="1"/>
  <c r="X10" i="79"/>
  <c r="Z10" i="79" s="1"/>
  <c r="T10" i="79"/>
  <c r="Q10" i="79"/>
  <c r="K10" i="79"/>
  <c r="L10" i="79" s="1"/>
  <c r="M10" i="79" s="1"/>
  <c r="H10" i="79"/>
  <c r="G37" i="82" l="1"/>
  <c r="M40" i="79"/>
  <c r="AF16" i="80"/>
  <c r="N40" i="79"/>
  <c r="Z50" i="79"/>
  <c r="Y50" i="79"/>
  <c r="T38" i="80"/>
  <c r="L8" i="80"/>
  <c r="Y49" i="79"/>
  <c r="Z49" i="79"/>
  <c r="Z56" i="79"/>
  <c r="Y56" i="79"/>
  <c r="G61" i="82"/>
  <c r="M64" i="79"/>
  <c r="P44" i="80"/>
  <c r="AH36" i="80"/>
  <c r="P36" i="80"/>
  <c r="AH28" i="80"/>
  <c r="P28" i="80"/>
  <c r="AH12" i="80"/>
  <c r="P12" i="80"/>
  <c r="P20" i="80"/>
  <c r="AH44" i="80"/>
  <c r="AH20" i="80"/>
  <c r="AD38" i="80"/>
  <c r="G19" i="82"/>
  <c r="M22" i="79"/>
  <c r="T14" i="80"/>
  <c r="G31" i="82"/>
  <c r="M34" i="79"/>
  <c r="AF32" i="80"/>
  <c r="Y51" i="79"/>
  <c r="Z51" i="79"/>
  <c r="G13" i="82"/>
  <c r="M16" i="79"/>
  <c r="AD6" i="80"/>
  <c r="N16" i="79"/>
  <c r="AD22" i="80"/>
  <c r="Z63" i="79"/>
  <c r="Y63" i="79"/>
  <c r="F7" i="82"/>
  <c r="H7" i="82" s="1"/>
  <c r="P38" i="80"/>
  <c r="P30" i="80"/>
  <c r="P22" i="80"/>
  <c r="P14" i="80"/>
  <c r="P6" i="80"/>
  <c r="AB38" i="80"/>
  <c r="AB30" i="80"/>
  <c r="AB22" i="80"/>
  <c r="AB14" i="80"/>
  <c r="AB6" i="80"/>
  <c r="AH38" i="80"/>
  <c r="V38" i="80"/>
  <c r="AH30" i="80"/>
  <c r="V30" i="80"/>
  <c r="AH22" i="80"/>
  <c r="F43" i="82"/>
  <c r="H43" i="82" s="1"/>
  <c r="AB42" i="80"/>
  <c r="AB34" i="80"/>
  <c r="AB26" i="80"/>
  <c r="AB18" i="80"/>
  <c r="AB10" i="80"/>
  <c r="V42" i="80"/>
  <c r="J42" i="80"/>
  <c r="V34" i="80"/>
  <c r="J34" i="80"/>
  <c r="V26" i="80"/>
  <c r="V18" i="80"/>
  <c r="J18" i="80"/>
  <c r="V10" i="80"/>
  <c r="J10" i="80"/>
  <c r="P42" i="80"/>
  <c r="P34" i="80"/>
  <c r="P26" i="80"/>
  <c r="Q52" i="81"/>
  <c r="I44" i="82"/>
  <c r="K42" i="81"/>
  <c r="AC42" i="81"/>
  <c r="Q22" i="81"/>
  <c r="AI42" i="81"/>
  <c r="W22" i="81"/>
  <c r="J22" i="80"/>
  <c r="X34" i="80"/>
  <c r="I10" i="79"/>
  <c r="N10" i="79"/>
  <c r="Y10" i="79"/>
  <c r="Y14" i="79"/>
  <c r="Y17" i="79"/>
  <c r="Y21" i="79"/>
  <c r="Y24" i="79"/>
  <c r="F25" i="82"/>
  <c r="H25" i="82" s="1"/>
  <c r="AH40" i="80"/>
  <c r="J40" i="80"/>
  <c r="AH32" i="80"/>
  <c r="J32" i="80"/>
  <c r="AH24" i="80"/>
  <c r="J24" i="80"/>
  <c r="AH16" i="80"/>
  <c r="J16" i="80"/>
  <c r="AH8" i="80"/>
  <c r="J8" i="80"/>
  <c r="J26" i="80"/>
  <c r="AB40" i="80"/>
  <c r="P40" i="80"/>
  <c r="AB32" i="80"/>
  <c r="P32" i="80"/>
  <c r="AB24" i="80"/>
  <c r="P24" i="80"/>
  <c r="AB16" i="80"/>
  <c r="P16" i="80"/>
  <c r="AB8" i="80"/>
  <c r="P8" i="80"/>
  <c r="M28" i="79"/>
  <c r="Y31" i="79"/>
  <c r="I34" i="79"/>
  <c r="N34" i="79"/>
  <c r="Y34" i="79"/>
  <c r="Y38" i="79"/>
  <c r="Y41" i="79"/>
  <c r="AB45" i="79"/>
  <c r="AA45" i="79" s="1"/>
  <c r="J42" i="82" s="1"/>
  <c r="X45" i="79"/>
  <c r="I46" i="79"/>
  <c r="N46" i="79"/>
  <c r="Y46" i="79"/>
  <c r="Z47" i="79"/>
  <c r="AB49" i="79"/>
  <c r="AA49" i="79" s="1"/>
  <c r="J46" i="82" s="1"/>
  <c r="AB50" i="79"/>
  <c r="AA50" i="79" s="1"/>
  <c r="J47" i="82" s="1"/>
  <c r="AB51" i="79"/>
  <c r="AA51" i="79" s="1"/>
  <c r="J48" i="82" s="1"/>
  <c r="M52" i="79"/>
  <c r="I51" i="82"/>
  <c r="K51" i="82" s="1"/>
  <c r="L53" i="81"/>
  <c r="AJ43" i="81"/>
  <c r="X43" i="81"/>
  <c r="L43" i="81"/>
  <c r="X53" i="81"/>
  <c r="AD53" i="81"/>
  <c r="R43" i="81"/>
  <c r="R53" i="81"/>
  <c r="AJ33" i="81"/>
  <c r="AJ53" i="81"/>
  <c r="AD33" i="81"/>
  <c r="X33" i="81"/>
  <c r="AD23" i="81"/>
  <c r="R23" i="81"/>
  <c r="AD13" i="81"/>
  <c r="R13" i="81"/>
  <c r="AD43" i="81"/>
  <c r="AJ23" i="81"/>
  <c r="L23" i="81"/>
  <c r="X13" i="81"/>
  <c r="AC54" i="79"/>
  <c r="R33" i="81"/>
  <c r="X23" i="81"/>
  <c r="AJ13" i="81"/>
  <c r="L13" i="81"/>
  <c r="Z57" i="79"/>
  <c r="Y57" i="79"/>
  <c r="L6" i="80"/>
  <c r="AH6" i="80"/>
  <c r="X8" i="80"/>
  <c r="P10" i="80"/>
  <c r="AL10" i="80"/>
  <c r="V14" i="80"/>
  <c r="N16" i="80"/>
  <c r="AJ16" i="80"/>
  <c r="L22" i="80"/>
  <c r="L24" i="80"/>
  <c r="J30" i="80"/>
  <c r="V32" i="80"/>
  <c r="AH34" i="80"/>
  <c r="AF40" i="80"/>
  <c r="X66" i="79"/>
  <c r="L16" i="80"/>
  <c r="J38" i="80"/>
  <c r="AH42" i="80"/>
  <c r="Y11" i="79"/>
  <c r="X12" i="79"/>
  <c r="AB12" i="79"/>
  <c r="AA12" i="79" s="1"/>
  <c r="J9" i="82" s="1"/>
  <c r="Y15" i="79"/>
  <c r="Y18" i="79"/>
  <c r="X19" i="79"/>
  <c r="AB19" i="79"/>
  <c r="AA19" i="79" s="1"/>
  <c r="J16" i="82" s="1"/>
  <c r="F19" i="82"/>
  <c r="H19" i="82" s="1"/>
  <c r="AF38" i="80"/>
  <c r="AF30" i="80"/>
  <c r="AF22" i="80"/>
  <c r="AF14" i="80"/>
  <c r="AF6" i="80"/>
  <c r="AL38" i="80"/>
  <c r="AL30" i="80"/>
  <c r="AL22" i="80"/>
  <c r="AL14" i="80"/>
  <c r="AL6" i="80"/>
  <c r="Z38" i="80"/>
  <c r="N38" i="80"/>
  <c r="Z30" i="80"/>
  <c r="N30" i="80"/>
  <c r="Z22" i="80"/>
  <c r="N22" i="80"/>
  <c r="Z14" i="80"/>
  <c r="N14" i="80"/>
  <c r="Z6" i="80"/>
  <c r="N6" i="80"/>
  <c r="X22" i="79"/>
  <c r="AB22" i="79"/>
  <c r="AA22" i="79" s="1"/>
  <c r="J19" i="82" s="1"/>
  <c r="Y25" i="79"/>
  <c r="X26" i="79"/>
  <c r="AB26" i="79"/>
  <c r="AA26" i="79" s="1"/>
  <c r="J23" i="82" s="1"/>
  <c r="I28" i="79"/>
  <c r="N28" i="79"/>
  <c r="Y28" i="79"/>
  <c r="X29" i="79"/>
  <c r="AB29" i="79"/>
  <c r="AA29" i="79" s="1"/>
  <c r="J26" i="82" s="1"/>
  <c r="Y32" i="79"/>
  <c r="X33" i="79"/>
  <c r="Y35" i="79"/>
  <c r="X36" i="79"/>
  <c r="AB36" i="79"/>
  <c r="AA36" i="79" s="1"/>
  <c r="J33" i="82" s="1"/>
  <c r="Y39" i="79"/>
  <c r="Y42" i="79"/>
  <c r="X43" i="79"/>
  <c r="AB43" i="79"/>
  <c r="AA43" i="79" s="1"/>
  <c r="J40" i="82" s="1"/>
  <c r="AB48" i="79"/>
  <c r="AA48" i="79" s="1"/>
  <c r="J45" i="82" s="1"/>
  <c r="X48" i="79"/>
  <c r="F49" i="82"/>
  <c r="H49" i="82" s="1"/>
  <c r="AJ42" i="80"/>
  <c r="L42" i="80"/>
  <c r="AJ34" i="80"/>
  <c r="L34" i="80"/>
  <c r="AJ26" i="80"/>
  <c r="L26" i="80"/>
  <c r="AJ18" i="80"/>
  <c r="L18" i="80"/>
  <c r="AJ10" i="80"/>
  <c r="L10" i="80"/>
  <c r="AD42" i="80"/>
  <c r="R42" i="80"/>
  <c r="AD34" i="80"/>
  <c r="R34" i="80"/>
  <c r="AD26" i="80"/>
  <c r="R26" i="80"/>
  <c r="AD18" i="80"/>
  <c r="R18" i="80"/>
  <c r="AD10" i="80"/>
  <c r="R10" i="80"/>
  <c r="N52" i="79"/>
  <c r="Y52" i="79"/>
  <c r="Y53" i="79"/>
  <c r="Z54" i="79"/>
  <c r="G55" i="82"/>
  <c r="M58" i="79"/>
  <c r="AL42" i="80"/>
  <c r="Z42" i="80"/>
  <c r="AL34" i="80"/>
  <c r="Z34" i="80"/>
  <c r="AL26" i="80"/>
  <c r="Z26" i="80"/>
  <c r="AB63" i="79"/>
  <c r="AA63" i="79" s="1"/>
  <c r="J60" i="82" s="1"/>
  <c r="T6" i="80"/>
  <c r="AF8" i="80"/>
  <c r="X10" i="80"/>
  <c r="J14" i="80"/>
  <c r="AD14" i="80"/>
  <c r="V16" i="80"/>
  <c r="N18" i="80"/>
  <c r="AH18" i="80"/>
  <c r="T22" i="80"/>
  <c r="V24" i="80"/>
  <c r="AH26" i="80"/>
  <c r="T30" i="80"/>
  <c r="N42" i="80"/>
  <c r="L33" i="81"/>
  <c r="F31" i="82"/>
  <c r="H31" i="82" s="1"/>
  <c r="R40" i="80"/>
  <c r="R32" i="80"/>
  <c r="R24" i="80"/>
  <c r="R16" i="80"/>
  <c r="R8" i="80"/>
  <c r="AD40" i="80"/>
  <c r="AD32" i="80"/>
  <c r="AD24" i="80"/>
  <c r="AD16" i="80"/>
  <c r="AD8" i="80"/>
  <c r="AJ40" i="80"/>
  <c r="X40" i="80"/>
  <c r="AJ32" i="80"/>
  <c r="X32" i="80"/>
  <c r="AJ24" i="80"/>
  <c r="X24" i="80"/>
  <c r="AB58" i="79"/>
  <c r="AA58" i="79" s="1"/>
  <c r="J55" i="82" s="1"/>
  <c r="X58" i="79"/>
  <c r="X59" i="79"/>
  <c r="J6" i="80"/>
  <c r="V8" i="80"/>
  <c r="AH10" i="80"/>
  <c r="X18" i="80"/>
  <c r="L32" i="80"/>
  <c r="V40" i="80"/>
  <c r="X13" i="79"/>
  <c r="F13" i="82"/>
  <c r="H13" i="82" s="1"/>
  <c r="X38" i="80"/>
  <c r="X30" i="80"/>
  <c r="X22" i="80"/>
  <c r="X14" i="80"/>
  <c r="X6" i="80"/>
  <c r="R38" i="80"/>
  <c r="R30" i="80"/>
  <c r="R22" i="80"/>
  <c r="R14" i="80"/>
  <c r="R6" i="80"/>
  <c r="AJ38" i="80"/>
  <c r="AJ30" i="80"/>
  <c r="AJ22" i="80"/>
  <c r="AJ14" i="80"/>
  <c r="AJ6" i="80"/>
  <c r="L38" i="80"/>
  <c r="L30" i="80"/>
  <c r="X16" i="79"/>
  <c r="X20" i="79"/>
  <c r="I22" i="79"/>
  <c r="N22" i="79"/>
  <c r="X23" i="79"/>
  <c r="X27" i="79"/>
  <c r="X30" i="79"/>
  <c r="X37" i="79"/>
  <c r="F37" i="82"/>
  <c r="H37" i="82" s="1"/>
  <c r="Z40" i="80"/>
  <c r="Z32" i="80"/>
  <c r="Z24" i="80"/>
  <c r="Z16" i="80"/>
  <c r="Z8" i="80"/>
  <c r="T40" i="80"/>
  <c r="T32" i="80"/>
  <c r="T24" i="80"/>
  <c r="T16" i="80"/>
  <c r="T8" i="80"/>
  <c r="AL40" i="80"/>
  <c r="AL32" i="80"/>
  <c r="AL24" i="80"/>
  <c r="AL16" i="80"/>
  <c r="AL8" i="80"/>
  <c r="N40" i="80"/>
  <c r="N32" i="80"/>
  <c r="N24" i="80"/>
  <c r="X40" i="79"/>
  <c r="X44" i="79"/>
  <c r="AB47" i="79"/>
  <c r="AA47" i="79" s="1"/>
  <c r="J44" i="82" s="1"/>
  <c r="I52" i="79"/>
  <c r="AB55" i="79"/>
  <c r="AA55" i="79" s="1"/>
  <c r="J52" i="82" s="1"/>
  <c r="X55" i="79"/>
  <c r="N58" i="79"/>
  <c r="Z60" i="79"/>
  <c r="Y60" i="79"/>
  <c r="AB62" i="79"/>
  <c r="AA62" i="79" s="1"/>
  <c r="J59" i="82" s="1"/>
  <c r="X62" i="79"/>
  <c r="AB61" i="79"/>
  <c r="AA61" i="79" s="1"/>
  <c r="J58" i="82" s="1"/>
  <c r="X61" i="79"/>
  <c r="AB65" i="79"/>
  <c r="AA65" i="79" s="1"/>
  <c r="J62" i="82" s="1"/>
  <c r="X65" i="79"/>
  <c r="AB64" i="79"/>
  <c r="AA64" i="79" s="1"/>
  <c r="J61" i="82" s="1"/>
  <c r="X64" i="79"/>
  <c r="Z67" i="79"/>
  <c r="Y67" i="79"/>
  <c r="AB69" i="79"/>
  <c r="AA69" i="79" s="1"/>
  <c r="J66" i="82" s="1"/>
  <c r="X69" i="79"/>
  <c r="AB68" i="79"/>
  <c r="AA68" i="79" s="1"/>
  <c r="J65" i="82" s="1"/>
  <c r="X68" i="79"/>
  <c r="V6" i="80"/>
  <c r="N8" i="80"/>
  <c r="AJ8" i="80"/>
  <c r="Z10" i="80"/>
  <c r="L14" i="80"/>
  <c r="AH14" i="80"/>
  <c r="X16" i="80"/>
  <c r="P18" i="80"/>
  <c r="AL18" i="80"/>
  <c r="V22" i="80"/>
  <c r="AF24" i="80"/>
  <c r="AD30" i="80"/>
  <c r="N34" i="80"/>
  <c r="L40" i="80"/>
  <c r="X42" i="80"/>
  <c r="AI22" i="81"/>
  <c r="F61" i="82"/>
  <c r="H61" i="82" s="1"/>
  <c r="V44" i="80"/>
  <c r="V36" i="80"/>
  <c r="V28" i="80"/>
  <c r="V20" i="80"/>
  <c r="V12" i="80"/>
  <c r="AB44" i="80"/>
  <c r="J12" i="80"/>
  <c r="AB12" i="80"/>
  <c r="J20" i="80"/>
  <c r="AB20" i="80"/>
  <c r="J28" i="80"/>
  <c r="AB28" i="80"/>
  <c r="J36" i="80"/>
  <c r="AB36" i="80"/>
  <c r="J44" i="80"/>
  <c r="F55" i="82"/>
  <c r="T42" i="80"/>
  <c r="T34" i="80"/>
  <c r="T26" i="80"/>
  <c r="T18" i="80"/>
  <c r="T10" i="80"/>
  <c r="I64" i="79"/>
  <c r="N64" i="79"/>
  <c r="AF10" i="80"/>
  <c r="AF18" i="80"/>
  <c r="AF26" i="80"/>
  <c r="AF34" i="80"/>
  <c r="AF42" i="80"/>
  <c r="K109" i="82"/>
  <c r="K233" i="82"/>
  <c r="K69" i="82"/>
  <c r="H85" i="82"/>
  <c r="K114" i="82"/>
  <c r="K120" i="82"/>
  <c r="K131" i="82"/>
  <c r="K140" i="82"/>
  <c r="K219" i="82"/>
  <c r="K226" i="82"/>
  <c r="K253" i="82"/>
  <c r="K281" i="82"/>
  <c r="K79" i="82"/>
  <c r="K90" i="82"/>
  <c r="K107" i="82"/>
  <c r="K117" i="82"/>
  <c r="H133" i="82"/>
  <c r="K267" i="82"/>
  <c r="K349" i="82"/>
  <c r="K377" i="82"/>
  <c r="H403" i="82"/>
  <c r="K144" i="82"/>
  <c r="K154" i="82"/>
  <c r="K164" i="82"/>
  <c r="K192" i="82"/>
  <c r="K202" i="82"/>
  <c r="K212" i="82"/>
  <c r="K240" i="82"/>
  <c r="K250" i="82"/>
  <c r="K260" i="82"/>
  <c r="K288" i="82"/>
  <c r="K298" i="82"/>
  <c r="K308" i="82"/>
  <c r="K336" i="82"/>
  <c r="K346" i="82"/>
  <c r="K356" i="82"/>
  <c r="K384" i="82"/>
  <c r="K394" i="82"/>
  <c r="K404" i="82"/>
  <c r="Z69" i="79" l="1"/>
  <c r="Y69" i="79"/>
  <c r="T49" i="81"/>
  <c r="N49" i="81"/>
  <c r="I29" i="82"/>
  <c r="K29" i="82" s="1"/>
  <c r="AL49" i="81"/>
  <c r="AF49" i="81"/>
  <c r="AL39" i="81"/>
  <c r="AF39" i="81"/>
  <c r="Z39" i="81"/>
  <c r="T39" i="81"/>
  <c r="AL29" i="81"/>
  <c r="AF29" i="81"/>
  <c r="N29" i="81"/>
  <c r="AL19" i="81"/>
  <c r="Z19" i="81"/>
  <c r="N19" i="81"/>
  <c r="AL9" i="81"/>
  <c r="Z9" i="81"/>
  <c r="N9" i="81"/>
  <c r="T19" i="81"/>
  <c r="AF9" i="81"/>
  <c r="Z49" i="81"/>
  <c r="T29" i="81"/>
  <c r="AF19" i="81"/>
  <c r="T9" i="81"/>
  <c r="N39" i="81"/>
  <c r="Z29" i="81"/>
  <c r="AC32" i="79"/>
  <c r="AK48" i="81"/>
  <c r="Y48" i="81"/>
  <c r="M48" i="81"/>
  <c r="S48" i="81"/>
  <c r="AE48" i="81"/>
  <c r="AE38" i="81"/>
  <c r="S38" i="81"/>
  <c r="Y38" i="81"/>
  <c r="AK28" i="81"/>
  <c r="Y28" i="81"/>
  <c r="M28" i="81"/>
  <c r="AK18" i="81"/>
  <c r="Y18" i="81"/>
  <c r="M18" i="81"/>
  <c r="AK8" i="81"/>
  <c r="Y8" i="81"/>
  <c r="M8" i="81"/>
  <c r="I22" i="82"/>
  <c r="K22" i="82" s="1"/>
  <c r="M38" i="81"/>
  <c r="S28" i="81"/>
  <c r="AE18" i="81"/>
  <c r="S8" i="81"/>
  <c r="AK38" i="81"/>
  <c r="S18" i="81"/>
  <c r="AE8" i="81"/>
  <c r="AC25" i="79"/>
  <c r="AE28" i="81"/>
  <c r="AI51" i="81"/>
  <c r="W51" i="81"/>
  <c r="K51" i="81"/>
  <c r="AC51" i="81"/>
  <c r="Q51" i="81"/>
  <c r="I38" i="82"/>
  <c r="K38" i="82" s="1"/>
  <c r="AI41" i="81"/>
  <c r="AC31" i="81"/>
  <c r="Q31" i="81"/>
  <c r="W41" i="81"/>
  <c r="Q41" i="81"/>
  <c r="K31" i="81"/>
  <c r="AI21" i="81"/>
  <c r="W21" i="81"/>
  <c r="K21" i="81"/>
  <c r="AI11" i="81"/>
  <c r="W11" i="81"/>
  <c r="K11" i="81"/>
  <c r="AC41" i="81"/>
  <c r="AI31" i="81"/>
  <c r="AC21" i="81"/>
  <c r="Q11" i="81"/>
  <c r="K41" i="81"/>
  <c r="W31" i="81"/>
  <c r="Q21" i="81"/>
  <c r="AC11" i="81"/>
  <c r="AC41" i="79"/>
  <c r="N46" i="81"/>
  <c r="I11" i="82"/>
  <c r="K11" i="82" s="1"/>
  <c r="T46" i="81"/>
  <c r="Z46" i="81"/>
  <c r="AF36" i="81"/>
  <c r="Z36" i="81"/>
  <c r="AL46" i="81"/>
  <c r="T36" i="81"/>
  <c r="N36" i="81"/>
  <c r="AF26" i="81"/>
  <c r="T26" i="81"/>
  <c r="AF16" i="81"/>
  <c r="T16" i="81"/>
  <c r="AF6" i="81"/>
  <c r="T6" i="81"/>
  <c r="AL36" i="81"/>
  <c r="Z26" i="81"/>
  <c r="AL16" i="81"/>
  <c r="N16" i="81"/>
  <c r="Z6" i="81"/>
  <c r="AF46" i="81"/>
  <c r="AL26" i="81"/>
  <c r="N26" i="81"/>
  <c r="Z16" i="81"/>
  <c r="AL6" i="81"/>
  <c r="N6" i="81"/>
  <c r="AC14" i="79"/>
  <c r="AG54" i="81"/>
  <c r="U54" i="81"/>
  <c r="AG44" i="81"/>
  <c r="U44" i="81"/>
  <c r="O44" i="81"/>
  <c r="AM54" i="81"/>
  <c r="O54" i="81"/>
  <c r="AM44" i="81"/>
  <c r="AM34" i="81"/>
  <c r="AA34" i="81"/>
  <c r="O34" i="81"/>
  <c r="AG34" i="81"/>
  <c r="AG24" i="81"/>
  <c r="U24" i="81"/>
  <c r="AG14" i="81"/>
  <c r="U14" i="81"/>
  <c r="AA54" i="81"/>
  <c r="AA44" i="81"/>
  <c r="U34" i="81"/>
  <c r="I60" i="82"/>
  <c r="K60" i="82" s="1"/>
  <c r="AA24" i="81"/>
  <c r="AM14" i="81"/>
  <c r="O14" i="81"/>
  <c r="AM24" i="81"/>
  <c r="AC63" i="79"/>
  <c r="AA14" i="81"/>
  <c r="O24" i="81"/>
  <c r="AG52" i="81"/>
  <c r="U52" i="81"/>
  <c r="O52" i="81"/>
  <c r="I48" i="82"/>
  <c r="K48" i="82" s="1"/>
  <c r="AM52" i="81"/>
  <c r="AA42" i="81"/>
  <c r="U42" i="81"/>
  <c r="AM32" i="81"/>
  <c r="AA32" i="81"/>
  <c r="O32" i="81"/>
  <c r="AA52" i="81"/>
  <c r="O42" i="81"/>
  <c r="AG22" i="81"/>
  <c r="U22" i="81"/>
  <c r="AG12" i="81"/>
  <c r="U12" i="81"/>
  <c r="AG32" i="81"/>
  <c r="AC51" i="79"/>
  <c r="AM22" i="81"/>
  <c r="O22" i="81"/>
  <c r="AA12" i="81"/>
  <c r="AM42" i="81"/>
  <c r="O12" i="81"/>
  <c r="U32" i="81"/>
  <c r="AA22" i="81"/>
  <c r="AM12" i="81"/>
  <c r="AG42" i="81"/>
  <c r="H55" i="82"/>
  <c r="Y30" i="79"/>
  <c r="Z30" i="79"/>
  <c r="Y43" i="79"/>
  <c r="Z43" i="79"/>
  <c r="Y36" i="79"/>
  <c r="Z36" i="79"/>
  <c r="Y19" i="79"/>
  <c r="Z19" i="79"/>
  <c r="Y12" i="79"/>
  <c r="Z12" i="79"/>
  <c r="I35" i="82"/>
  <c r="K35" i="82" s="1"/>
  <c r="AL50" i="81"/>
  <c r="AF50" i="81"/>
  <c r="Z50" i="81"/>
  <c r="T50" i="81"/>
  <c r="N50" i="81"/>
  <c r="T30" i="81"/>
  <c r="N30" i="81"/>
  <c r="AL40" i="81"/>
  <c r="AF20" i="81"/>
  <c r="T20" i="81"/>
  <c r="AF10" i="81"/>
  <c r="T10" i="81"/>
  <c r="N40" i="81"/>
  <c r="Z30" i="81"/>
  <c r="AL20" i="81"/>
  <c r="N20" i="81"/>
  <c r="Z10" i="81"/>
  <c r="AF40" i="81"/>
  <c r="T40" i="81"/>
  <c r="AF30" i="81"/>
  <c r="Z20" i="81"/>
  <c r="AL10" i="81"/>
  <c r="N10" i="81"/>
  <c r="Z40" i="81"/>
  <c r="AL30" i="81"/>
  <c r="AC38" i="79"/>
  <c r="AE49" i="81"/>
  <c r="S49" i="81"/>
  <c r="Y49" i="81"/>
  <c r="I28" i="82"/>
  <c r="K28" i="82" s="1"/>
  <c r="AK49" i="81"/>
  <c r="AK39" i="81"/>
  <c r="Y39" i="81"/>
  <c r="M39" i="81"/>
  <c r="AK29" i="81"/>
  <c r="Y29" i="81"/>
  <c r="S29" i="81"/>
  <c r="AE19" i="81"/>
  <c r="S19" i="81"/>
  <c r="AE9" i="81"/>
  <c r="S9" i="81"/>
  <c r="AE39" i="81"/>
  <c r="S39" i="81"/>
  <c r="AE29" i="81"/>
  <c r="M29" i="81"/>
  <c r="Y19" i="81"/>
  <c r="AK9" i="81"/>
  <c r="M9" i="81"/>
  <c r="AK19" i="81"/>
  <c r="M49" i="81"/>
  <c r="M19" i="81"/>
  <c r="Y9" i="81"/>
  <c r="AC31" i="79"/>
  <c r="R48" i="81"/>
  <c r="L48" i="81"/>
  <c r="X48" i="81"/>
  <c r="I21" i="82"/>
  <c r="K21" i="82" s="1"/>
  <c r="AJ48" i="81"/>
  <c r="AJ38" i="81"/>
  <c r="AD38" i="81"/>
  <c r="X38" i="81"/>
  <c r="R38" i="81"/>
  <c r="AJ28" i="81"/>
  <c r="X28" i="81"/>
  <c r="L28" i="81"/>
  <c r="AJ18" i="81"/>
  <c r="X18" i="81"/>
  <c r="L18" i="81"/>
  <c r="AJ8" i="81"/>
  <c r="X8" i="81"/>
  <c r="L8" i="81"/>
  <c r="AD28" i="81"/>
  <c r="R18" i="81"/>
  <c r="AD8" i="81"/>
  <c r="AD48" i="81"/>
  <c r="R28" i="81"/>
  <c r="AD18" i="81"/>
  <c r="R8" i="81"/>
  <c r="L38" i="81"/>
  <c r="AC24" i="79"/>
  <c r="AB46" i="81"/>
  <c r="V46" i="81"/>
  <c r="AH46" i="81"/>
  <c r="P36" i="81"/>
  <c r="J36" i="81"/>
  <c r="J46" i="81"/>
  <c r="AB26" i="81"/>
  <c r="P26" i="81"/>
  <c r="AB16" i="81"/>
  <c r="P16" i="81"/>
  <c r="AB6" i="81"/>
  <c r="P6" i="81"/>
  <c r="P46" i="81"/>
  <c r="AB36" i="81"/>
  <c r="AH26" i="81"/>
  <c r="J26" i="81"/>
  <c r="V16" i="81"/>
  <c r="AH6" i="81"/>
  <c r="J6" i="81"/>
  <c r="AH36" i="81"/>
  <c r="V36" i="81"/>
  <c r="V26" i="81"/>
  <c r="AH16" i="81"/>
  <c r="J16" i="81"/>
  <c r="V6" i="81"/>
  <c r="I7" i="82"/>
  <c r="K7" i="82" s="1"/>
  <c r="AC10" i="79"/>
  <c r="AC47" i="79"/>
  <c r="W52" i="81"/>
  <c r="AC22" i="81"/>
  <c r="K32" i="81"/>
  <c r="K44" i="82"/>
  <c r="AC52" i="81"/>
  <c r="Y64" i="79"/>
  <c r="Z64" i="79"/>
  <c r="Y61" i="79"/>
  <c r="Z61" i="79"/>
  <c r="I57" i="82"/>
  <c r="K57" i="82" s="1"/>
  <c r="AD54" i="81"/>
  <c r="X54" i="81"/>
  <c r="AJ44" i="81"/>
  <c r="R54" i="81"/>
  <c r="L54" i="81"/>
  <c r="AJ54" i="81"/>
  <c r="X44" i="81"/>
  <c r="R44" i="81"/>
  <c r="AD44" i="81"/>
  <c r="L34" i="81"/>
  <c r="L44" i="81"/>
  <c r="AJ24" i="81"/>
  <c r="X24" i="81"/>
  <c r="L24" i="81"/>
  <c r="AJ14" i="81"/>
  <c r="X14" i="81"/>
  <c r="L14" i="81"/>
  <c r="X34" i="81"/>
  <c r="AD24" i="81"/>
  <c r="R14" i="81"/>
  <c r="AD34" i="81"/>
  <c r="AC60" i="79"/>
  <c r="R34" i="81"/>
  <c r="R24" i="81"/>
  <c r="AD14" i="81"/>
  <c r="AJ34" i="81"/>
  <c r="Z40" i="79"/>
  <c r="Y40" i="79"/>
  <c r="Y37" i="79"/>
  <c r="Z37" i="79"/>
  <c r="Y68" i="79"/>
  <c r="Z68" i="79"/>
  <c r="I64" i="82"/>
  <c r="K64" i="82" s="1"/>
  <c r="AE55" i="81"/>
  <c r="S55" i="81"/>
  <c r="AE45" i="81"/>
  <c r="S45" i="81"/>
  <c r="AK55" i="81"/>
  <c r="Y55" i="81"/>
  <c r="AK45" i="81"/>
  <c r="M55" i="81"/>
  <c r="AK35" i="81"/>
  <c r="Y35" i="81"/>
  <c r="M35" i="81"/>
  <c r="M45" i="81"/>
  <c r="S35" i="81"/>
  <c r="AE25" i="81"/>
  <c r="S25" i="81"/>
  <c r="AE15" i="81"/>
  <c r="S15" i="81"/>
  <c r="Y45" i="81"/>
  <c r="AK25" i="81"/>
  <c r="M25" i="81"/>
  <c r="Y15" i="81"/>
  <c r="AC67" i="79"/>
  <c r="AE35" i="81"/>
  <c r="M15" i="81"/>
  <c r="Y25" i="81"/>
  <c r="AK15" i="81"/>
  <c r="Z65" i="79"/>
  <c r="Y65" i="79"/>
  <c r="Z62" i="79"/>
  <c r="Y62" i="79"/>
  <c r="Z27" i="79"/>
  <c r="Y27" i="79"/>
  <c r="Z20" i="79"/>
  <c r="Y20" i="79"/>
  <c r="Y13" i="79"/>
  <c r="Z13" i="79"/>
  <c r="Z59" i="79"/>
  <c r="Y59" i="79"/>
  <c r="I50" i="82"/>
  <c r="K50" i="82" s="1"/>
  <c r="AI53" i="81"/>
  <c r="W53" i="81"/>
  <c r="K53" i="81"/>
  <c r="Q53" i="81"/>
  <c r="AC43" i="81"/>
  <c r="W43" i="81"/>
  <c r="AC33" i="81"/>
  <c r="Q33" i="81"/>
  <c r="AI43" i="81"/>
  <c r="AI23" i="81"/>
  <c r="W23" i="81"/>
  <c r="K23" i="81"/>
  <c r="AI13" i="81"/>
  <c r="W13" i="81"/>
  <c r="K13" i="81"/>
  <c r="K43" i="81"/>
  <c r="AI33" i="81"/>
  <c r="K33" i="81"/>
  <c r="AC53" i="81"/>
  <c r="Q23" i="81"/>
  <c r="AC13" i="81"/>
  <c r="W33" i="81"/>
  <c r="Q13" i="81"/>
  <c r="AC23" i="81"/>
  <c r="Q43" i="81"/>
  <c r="AC53" i="79"/>
  <c r="Y48" i="79"/>
  <c r="Z48" i="79"/>
  <c r="X51" i="81"/>
  <c r="R51" i="81"/>
  <c r="AJ41" i="81"/>
  <c r="X41" i="81"/>
  <c r="L41" i="81"/>
  <c r="I39" i="82"/>
  <c r="K39" i="82" s="1"/>
  <c r="L51" i="81"/>
  <c r="AD51" i="81"/>
  <c r="AD41" i="81"/>
  <c r="AJ51" i="81"/>
  <c r="AJ31" i="81"/>
  <c r="AD21" i="81"/>
  <c r="R21" i="81"/>
  <c r="AD11" i="81"/>
  <c r="R11" i="81"/>
  <c r="R41" i="81"/>
  <c r="R31" i="81"/>
  <c r="X21" i="81"/>
  <c r="AJ11" i="81"/>
  <c r="L11" i="81"/>
  <c r="X31" i="81"/>
  <c r="L31" i="81"/>
  <c r="AJ21" i="81"/>
  <c r="L21" i="81"/>
  <c r="X11" i="81"/>
  <c r="AD31" i="81"/>
  <c r="AC42" i="79"/>
  <c r="AC50" i="81"/>
  <c r="Q50" i="81"/>
  <c r="I32" i="82"/>
  <c r="K32" i="82" s="1"/>
  <c r="K50" i="81"/>
  <c r="AI50" i="81"/>
  <c r="AI40" i="81"/>
  <c r="W40" i="81"/>
  <c r="K40" i="81"/>
  <c r="AI30" i="81"/>
  <c r="W30" i="81"/>
  <c r="K30" i="81"/>
  <c r="W50" i="81"/>
  <c r="AC40" i="81"/>
  <c r="AC20" i="81"/>
  <c r="Q20" i="81"/>
  <c r="AC10" i="81"/>
  <c r="Q10" i="81"/>
  <c r="Q40" i="81"/>
  <c r="AC30" i="81"/>
  <c r="AI20" i="81"/>
  <c r="K20" i="81"/>
  <c r="W10" i="81"/>
  <c r="K10" i="81"/>
  <c r="Q30" i="81"/>
  <c r="W20" i="81"/>
  <c r="AI10" i="81"/>
  <c r="AC35" i="79"/>
  <c r="Y29" i="79"/>
  <c r="Z29" i="79"/>
  <c r="Y22" i="79"/>
  <c r="Z22" i="79"/>
  <c r="I15" i="82"/>
  <c r="K15" i="82" s="1"/>
  <c r="R47" i="81"/>
  <c r="L47" i="81"/>
  <c r="X47" i="81"/>
  <c r="R37" i="81"/>
  <c r="L37" i="81"/>
  <c r="AJ47" i="81"/>
  <c r="AD27" i="81"/>
  <c r="R27" i="81"/>
  <c r="AD17" i="81"/>
  <c r="R17" i="81"/>
  <c r="AD7" i="81"/>
  <c r="R7" i="81"/>
  <c r="AD37" i="81"/>
  <c r="AJ27" i="81"/>
  <c r="L27" i="81"/>
  <c r="X17" i="81"/>
  <c r="AJ7" i="81"/>
  <c r="L7" i="81"/>
  <c r="AD47" i="81"/>
  <c r="AJ37" i="81"/>
  <c r="X37" i="81"/>
  <c r="X27" i="81"/>
  <c r="AJ17" i="81"/>
  <c r="L17" i="81"/>
  <c r="X7" i="81"/>
  <c r="AC18" i="79"/>
  <c r="AC46" i="81"/>
  <c r="Q46" i="81"/>
  <c r="AI46" i="81"/>
  <c r="I8" i="82"/>
  <c r="K8" i="82" s="1"/>
  <c r="AI36" i="81"/>
  <c r="W36" i="81"/>
  <c r="K36" i="81"/>
  <c r="K46" i="81"/>
  <c r="AC26" i="81"/>
  <c r="Q26" i="81"/>
  <c r="AC16" i="81"/>
  <c r="Q16" i="81"/>
  <c r="AC6" i="81"/>
  <c r="Q6" i="81"/>
  <c r="W46" i="81"/>
  <c r="Q36" i="81"/>
  <c r="W26" i="81"/>
  <c r="AI16" i="81"/>
  <c r="K16" i="81"/>
  <c r="W6" i="81"/>
  <c r="K26" i="81"/>
  <c r="W16" i="81"/>
  <c r="AI6" i="81"/>
  <c r="AI26" i="81"/>
  <c r="AC11" i="79"/>
  <c r="AC36" i="81"/>
  <c r="K6" i="81"/>
  <c r="I54" i="82"/>
  <c r="K54" i="82" s="1"/>
  <c r="AM53" i="81"/>
  <c r="AA53" i="81"/>
  <c r="O53" i="81"/>
  <c r="AG53" i="81"/>
  <c r="U53" i="81"/>
  <c r="AM43" i="81"/>
  <c r="AG33" i="81"/>
  <c r="U33" i="81"/>
  <c r="AA43" i="81"/>
  <c r="U43" i="81"/>
  <c r="O33" i="81"/>
  <c r="AM23" i="81"/>
  <c r="AA23" i="81"/>
  <c r="O23" i="81"/>
  <c r="AM13" i="81"/>
  <c r="AA13" i="81"/>
  <c r="O13" i="81"/>
  <c r="AG43" i="81"/>
  <c r="O43" i="81"/>
  <c r="AM33" i="81"/>
  <c r="AG23" i="81"/>
  <c r="U13" i="81"/>
  <c r="AC57" i="79"/>
  <c r="AA33" i="81"/>
  <c r="U23" i="81"/>
  <c r="AG13" i="81"/>
  <c r="Y45" i="79"/>
  <c r="Z45" i="79"/>
  <c r="V50" i="81"/>
  <c r="P50" i="81"/>
  <c r="I31" i="82"/>
  <c r="K31" i="82" s="1"/>
  <c r="AB50" i="81"/>
  <c r="AH40" i="81"/>
  <c r="AB40" i="81"/>
  <c r="V40" i="81"/>
  <c r="AH30" i="81"/>
  <c r="AB20" i="81"/>
  <c r="P20" i="81"/>
  <c r="AB10" i="81"/>
  <c r="P10" i="81"/>
  <c r="J50" i="81"/>
  <c r="P30" i="81"/>
  <c r="V20" i="81"/>
  <c r="AH10" i="81"/>
  <c r="J10" i="81"/>
  <c r="AH50" i="81"/>
  <c r="J40" i="81"/>
  <c r="V30" i="81"/>
  <c r="J30" i="81"/>
  <c r="AH20" i="81"/>
  <c r="J20" i="81"/>
  <c r="V10" i="81"/>
  <c r="AB30" i="81"/>
  <c r="P40" i="81"/>
  <c r="AC34" i="79"/>
  <c r="AM47" i="81"/>
  <c r="AA47" i="81"/>
  <c r="O47" i="81"/>
  <c r="I18" i="82"/>
  <c r="K18" i="82" s="1"/>
  <c r="U47" i="81"/>
  <c r="AG47" i="81"/>
  <c r="AG37" i="81"/>
  <c r="U37" i="81"/>
  <c r="AM37" i="81"/>
  <c r="AM27" i="81"/>
  <c r="AA27" i="81"/>
  <c r="O27" i="81"/>
  <c r="AM17" i="81"/>
  <c r="AA17" i="81"/>
  <c r="O17" i="81"/>
  <c r="AM7" i="81"/>
  <c r="AA7" i="81"/>
  <c r="O7" i="81"/>
  <c r="AA37" i="81"/>
  <c r="O37" i="81"/>
  <c r="AG27" i="81"/>
  <c r="U17" i="81"/>
  <c r="AG7" i="81"/>
  <c r="AG17" i="81"/>
  <c r="U27" i="81"/>
  <c r="U7" i="81"/>
  <c r="AC21" i="79"/>
  <c r="K12" i="81"/>
  <c r="Q42" i="81"/>
  <c r="Q12" i="81"/>
  <c r="AC32" i="81"/>
  <c r="W32" i="81"/>
  <c r="K52" i="81"/>
  <c r="I47" i="82"/>
  <c r="K47" i="82" s="1"/>
  <c r="Z52" i="81"/>
  <c r="T52" i="81"/>
  <c r="AL42" i="81"/>
  <c r="Z42" i="81"/>
  <c r="N42" i="81"/>
  <c r="N52" i="81"/>
  <c r="AF52" i="81"/>
  <c r="AF42" i="81"/>
  <c r="T42" i="81"/>
  <c r="AL32" i="81"/>
  <c r="AF22" i="81"/>
  <c r="T22" i="81"/>
  <c r="AF12" i="81"/>
  <c r="T12" i="81"/>
  <c r="T32" i="81"/>
  <c r="Z22" i="81"/>
  <c r="AL12" i="81"/>
  <c r="N12" i="81"/>
  <c r="Z32" i="81"/>
  <c r="N32" i="81"/>
  <c r="AL22" i="81"/>
  <c r="N22" i="81"/>
  <c r="Z12" i="81"/>
  <c r="AL52" i="81"/>
  <c r="AC50" i="79"/>
  <c r="AF32" i="81"/>
  <c r="I53" i="82"/>
  <c r="K53" i="82" s="1"/>
  <c r="AL53" i="81"/>
  <c r="AF43" i="81"/>
  <c r="T43" i="81"/>
  <c r="AF53" i="81"/>
  <c r="Z53" i="81"/>
  <c r="T53" i="81"/>
  <c r="N43" i="81"/>
  <c r="Z33" i="81"/>
  <c r="T33" i="81"/>
  <c r="N53" i="81"/>
  <c r="Z43" i="81"/>
  <c r="N33" i="81"/>
  <c r="AL23" i="81"/>
  <c r="Z23" i="81"/>
  <c r="N23" i="81"/>
  <c r="AL13" i="81"/>
  <c r="Z13" i="81"/>
  <c r="N13" i="81"/>
  <c r="AF33" i="81"/>
  <c r="T23" i="81"/>
  <c r="AF13" i="81"/>
  <c r="AL43" i="81"/>
  <c r="AL33" i="81"/>
  <c r="AF23" i="81"/>
  <c r="T13" i="81"/>
  <c r="AC56" i="79"/>
  <c r="Y55" i="79"/>
  <c r="Z55" i="79"/>
  <c r="Y44" i="79"/>
  <c r="Z44" i="79"/>
  <c r="Y23" i="79"/>
  <c r="Z23" i="79"/>
  <c r="Z16" i="79"/>
  <c r="Y16" i="79"/>
  <c r="K22" i="81"/>
  <c r="Z58" i="79"/>
  <c r="Y58" i="79"/>
  <c r="AB53" i="81"/>
  <c r="V53" i="81"/>
  <c r="AB43" i="81"/>
  <c r="P43" i="81"/>
  <c r="P53" i="81"/>
  <c r="J53" i="81"/>
  <c r="AH53" i="81"/>
  <c r="AH43" i="81"/>
  <c r="J33" i="81"/>
  <c r="AH23" i="81"/>
  <c r="V23" i="81"/>
  <c r="J23" i="81"/>
  <c r="AH13" i="81"/>
  <c r="V13" i="81"/>
  <c r="J13" i="81"/>
  <c r="V33" i="81"/>
  <c r="AB23" i="81"/>
  <c r="P13" i="81"/>
  <c r="J43" i="81"/>
  <c r="AB33" i="81"/>
  <c r="V43" i="81"/>
  <c r="P33" i="81"/>
  <c r="P23" i="81"/>
  <c r="AB13" i="81"/>
  <c r="I49" i="82"/>
  <c r="K49" i="82" s="1"/>
  <c r="AH33" i="81"/>
  <c r="AC52" i="79"/>
  <c r="AG50" i="81"/>
  <c r="U50" i="81"/>
  <c r="AA50" i="81"/>
  <c r="O50" i="81"/>
  <c r="AM50" i="81"/>
  <c r="AM40" i="81"/>
  <c r="AA40" i="81"/>
  <c r="O40" i="81"/>
  <c r="AM30" i="81"/>
  <c r="AA30" i="81"/>
  <c r="O30" i="81"/>
  <c r="I36" i="82"/>
  <c r="K36" i="82" s="1"/>
  <c r="AG20" i="81"/>
  <c r="U20" i="81"/>
  <c r="AG10" i="81"/>
  <c r="U10" i="81"/>
  <c r="AG40" i="81"/>
  <c r="U40" i="81"/>
  <c r="AG30" i="81"/>
  <c r="AA20" i="81"/>
  <c r="AM10" i="81"/>
  <c r="O10" i="81"/>
  <c r="U30" i="81"/>
  <c r="AC39" i="79"/>
  <c r="AM20" i="81"/>
  <c r="O20" i="81"/>
  <c r="AA10" i="81"/>
  <c r="Y33" i="79"/>
  <c r="Z33" i="79"/>
  <c r="J49" i="81"/>
  <c r="V49" i="81"/>
  <c r="P49" i="81"/>
  <c r="AH49" i="81"/>
  <c r="V39" i="81"/>
  <c r="P39" i="81"/>
  <c r="AH29" i="81"/>
  <c r="AB29" i="81"/>
  <c r="J39" i="81"/>
  <c r="V29" i="81"/>
  <c r="J29" i="81"/>
  <c r="AH19" i="81"/>
  <c r="V19" i="81"/>
  <c r="J19" i="81"/>
  <c r="AH9" i="81"/>
  <c r="V9" i="81"/>
  <c r="J9" i="81"/>
  <c r="AH39" i="81"/>
  <c r="P29" i="81"/>
  <c r="AB19" i="81"/>
  <c r="P9" i="81"/>
  <c r="AB49" i="81"/>
  <c r="AB39" i="81"/>
  <c r="P19" i="81"/>
  <c r="AB9" i="81"/>
  <c r="AC28" i="79"/>
  <c r="I25" i="82"/>
  <c r="K25" i="82" s="1"/>
  <c r="Y26" i="79"/>
  <c r="Z26" i="79"/>
  <c r="AG46" i="81"/>
  <c r="U46" i="81"/>
  <c r="O46" i="81"/>
  <c r="I12" i="82"/>
  <c r="K12" i="82" s="1"/>
  <c r="AA46" i="81"/>
  <c r="AM36" i="81"/>
  <c r="AA36" i="81"/>
  <c r="O36" i="81"/>
  <c r="AM46" i="81"/>
  <c r="U36" i="81"/>
  <c r="AG26" i="81"/>
  <c r="U26" i="81"/>
  <c r="AG16" i="81"/>
  <c r="U16" i="81"/>
  <c r="AG6" i="81"/>
  <c r="U6" i="81"/>
  <c r="AM26" i="81"/>
  <c r="O26" i="81"/>
  <c r="AA16" i="81"/>
  <c r="AM6" i="81"/>
  <c r="O6" i="81"/>
  <c r="AG36" i="81"/>
  <c r="O16" i="81"/>
  <c r="AA6" i="81"/>
  <c r="AC15" i="79"/>
  <c r="AA26" i="81"/>
  <c r="AM16" i="81"/>
  <c r="W12" i="81"/>
  <c r="Z66" i="79"/>
  <c r="Y66" i="79"/>
  <c r="I43" i="82"/>
  <c r="K43" i="82" s="1"/>
  <c r="J52" i="81"/>
  <c r="AH42" i="81"/>
  <c r="V42" i="81"/>
  <c r="J42" i="81"/>
  <c r="V52" i="81"/>
  <c r="AB52" i="81"/>
  <c r="P42" i="81"/>
  <c r="AH32" i="81"/>
  <c r="AB42" i="81"/>
  <c r="AB32" i="81"/>
  <c r="V32" i="81"/>
  <c r="AB22" i="81"/>
  <c r="P22" i="81"/>
  <c r="AB12" i="81"/>
  <c r="P12" i="81"/>
  <c r="AH52" i="81"/>
  <c r="AH22" i="81"/>
  <c r="J22" i="81"/>
  <c r="V12" i="81"/>
  <c r="P52" i="81"/>
  <c r="P32" i="81"/>
  <c r="V22" i="81"/>
  <c r="AH12" i="81"/>
  <c r="J12" i="81"/>
  <c r="J32" i="81"/>
  <c r="AC46" i="79"/>
  <c r="AI47" i="81"/>
  <c r="W47" i="81"/>
  <c r="K47" i="81"/>
  <c r="I14" i="82"/>
  <c r="K14" i="82" s="1"/>
  <c r="AC37" i="81"/>
  <c r="Q37" i="81"/>
  <c r="W37" i="81"/>
  <c r="AI27" i="81"/>
  <c r="W27" i="81"/>
  <c r="K27" i="81"/>
  <c r="AI17" i="81"/>
  <c r="W17" i="81"/>
  <c r="K17" i="81"/>
  <c r="AI7" i="81"/>
  <c r="W7" i="81"/>
  <c r="K7" i="81"/>
  <c r="K37" i="81"/>
  <c r="Q27" i="81"/>
  <c r="AC17" i="81"/>
  <c r="Q7" i="81"/>
  <c r="AC47" i="81"/>
  <c r="AI37" i="81"/>
  <c r="Q47" i="81"/>
  <c r="Q17" i="81"/>
  <c r="AC7" i="81"/>
  <c r="AC27" i="81"/>
  <c r="AC17" i="79"/>
  <c r="AI12" i="81"/>
  <c r="Q32" i="81"/>
  <c r="AC12" i="81"/>
  <c r="W42" i="81"/>
  <c r="AI32" i="81"/>
  <c r="AI52" i="81"/>
  <c r="AK52" i="81"/>
  <c r="Y52" i="81"/>
  <c r="M52" i="81"/>
  <c r="AE52" i="81"/>
  <c r="S52" i="81"/>
  <c r="AK42" i="81"/>
  <c r="AE32" i="81"/>
  <c r="S32" i="81"/>
  <c r="M32" i="81"/>
  <c r="AK22" i="81"/>
  <c r="Y22" i="81"/>
  <c r="M22" i="81"/>
  <c r="AK12" i="81"/>
  <c r="Y12" i="81"/>
  <c r="M12" i="81"/>
  <c r="I46" i="82"/>
  <c r="K46" i="82" s="1"/>
  <c r="M42" i="81"/>
  <c r="AE42" i="81"/>
  <c r="Y42" i="81"/>
  <c r="AK32" i="81"/>
  <c r="AE22" i="81"/>
  <c r="S12" i="81"/>
  <c r="Y32" i="81"/>
  <c r="S42" i="81"/>
  <c r="AC49" i="79"/>
  <c r="S22" i="81"/>
  <c r="AE12" i="81"/>
  <c r="AF48" i="81" l="1"/>
  <c r="Z48" i="81"/>
  <c r="AL48" i="81"/>
  <c r="T38" i="81"/>
  <c r="N38" i="81"/>
  <c r="T48" i="81"/>
  <c r="AF28" i="81"/>
  <c r="T28" i="81"/>
  <c r="AF18" i="81"/>
  <c r="T18" i="81"/>
  <c r="AF8" i="81"/>
  <c r="T8" i="81"/>
  <c r="N48" i="81"/>
  <c r="AF38" i="81"/>
  <c r="AL28" i="81"/>
  <c r="N28" i="81"/>
  <c r="Z18" i="81"/>
  <c r="AL8" i="81"/>
  <c r="N8" i="81"/>
  <c r="AL38" i="81"/>
  <c r="Z38" i="81"/>
  <c r="Z28" i="81"/>
  <c r="AL18" i="81"/>
  <c r="N18" i="81"/>
  <c r="Z8" i="81"/>
  <c r="AC26" i="79"/>
  <c r="I23" i="82"/>
  <c r="K23" i="82" s="1"/>
  <c r="L45" i="81"/>
  <c r="AJ55" i="81"/>
  <c r="AD55" i="81"/>
  <c r="AD45" i="81"/>
  <c r="X45" i="81"/>
  <c r="X55" i="81"/>
  <c r="AJ45" i="81"/>
  <c r="I63" i="82"/>
  <c r="K63" i="82" s="1"/>
  <c r="AD35" i="81"/>
  <c r="X35" i="81"/>
  <c r="R55" i="81"/>
  <c r="R35" i="81"/>
  <c r="L35" i="81"/>
  <c r="AD25" i="81"/>
  <c r="R25" i="81"/>
  <c r="AD15" i="81"/>
  <c r="R15" i="81"/>
  <c r="R45" i="81"/>
  <c r="AJ35" i="81"/>
  <c r="X25" i="81"/>
  <c r="AJ15" i="81"/>
  <c r="L15" i="81"/>
  <c r="L55" i="81"/>
  <c r="AJ25" i="81"/>
  <c r="L25" i="81"/>
  <c r="X15" i="81"/>
  <c r="AC66" i="79"/>
  <c r="AM49" i="81"/>
  <c r="AA49" i="81"/>
  <c r="O49" i="81"/>
  <c r="I30" i="82"/>
  <c r="K30" i="82" s="1"/>
  <c r="AG39" i="81"/>
  <c r="U39" i="81"/>
  <c r="AG29" i="81"/>
  <c r="U49" i="81"/>
  <c r="AA39" i="81"/>
  <c r="AM29" i="81"/>
  <c r="O29" i="81"/>
  <c r="AM19" i="81"/>
  <c r="AA19" i="81"/>
  <c r="O19" i="81"/>
  <c r="AM9" i="81"/>
  <c r="AA9" i="81"/>
  <c r="O9" i="81"/>
  <c r="AG49" i="81"/>
  <c r="O39" i="81"/>
  <c r="AA29" i="81"/>
  <c r="U29" i="81"/>
  <c r="AG19" i="81"/>
  <c r="U9" i="81"/>
  <c r="AM39" i="81"/>
  <c r="AC33" i="79"/>
  <c r="U19" i="81"/>
  <c r="AG9" i="81"/>
  <c r="AH48" i="81"/>
  <c r="AB48" i="81"/>
  <c r="P48" i="81"/>
  <c r="J48" i="81"/>
  <c r="V48" i="81"/>
  <c r="AH38" i="81"/>
  <c r="AB28" i="81"/>
  <c r="P28" i="81"/>
  <c r="AB18" i="81"/>
  <c r="P18" i="81"/>
  <c r="AB8" i="81"/>
  <c r="P8" i="81"/>
  <c r="J38" i="81"/>
  <c r="V28" i="81"/>
  <c r="AH18" i="81"/>
  <c r="J18" i="81"/>
  <c r="V8" i="81"/>
  <c r="I19" i="82"/>
  <c r="K19" i="82" s="1"/>
  <c r="AB38" i="81"/>
  <c r="P38" i="81"/>
  <c r="AH28" i="81"/>
  <c r="J28" i="81"/>
  <c r="V18" i="81"/>
  <c r="AH8" i="81"/>
  <c r="J8" i="81"/>
  <c r="AC22" i="79"/>
  <c r="V38" i="81"/>
  <c r="I24" i="82"/>
  <c r="K24" i="82" s="1"/>
  <c r="AG48" i="81"/>
  <c r="U48" i="81"/>
  <c r="AM48" i="81"/>
  <c r="AM38" i="81"/>
  <c r="AA38" i="81"/>
  <c r="O38" i="81"/>
  <c r="AG28" i="81"/>
  <c r="U28" i="81"/>
  <c r="AG18" i="81"/>
  <c r="U18" i="81"/>
  <c r="AG8" i="81"/>
  <c r="U8" i="81"/>
  <c r="U38" i="81"/>
  <c r="AA28" i="81"/>
  <c r="AM18" i="81"/>
  <c r="O18" i="81"/>
  <c r="AA8" i="81"/>
  <c r="AA48" i="81"/>
  <c r="O48" i="81"/>
  <c r="O28" i="81"/>
  <c r="AA18" i="81"/>
  <c r="AM8" i="81"/>
  <c r="AG38" i="81"/>
  <c r="AM28" i="81"/>
  <c r="O8" i="81"/>
  <c r="AC27" i="79"/>
  <c r="AI55" i="81"/>
  <c r="W55" i="81"/>
  <c r="K55" i="81"/>
  <c r="AI45" i="81"/>
  <c r="W45" i="81"/>
  <c r="K45" i="81"/>
  <c r="Q45" i="81"/>
  <c r="Q55" i="81"/>
  <c r="AC45" i="81"/>
  <c r="AC35" i="81"/>
  <c r="Q35" i="81"/>
  <c r="AI35" i="81"/>
  <c r="AI25" i="81"/>
  <c r="W25" i="81"/>
  <c r="K25" i="81"/>
  <c r="AI15" i="81"/>
  <c r="W15" i="81"/>
  <c r="K15" i="81"/>
  <c r="W35" i="81"/>
  <c r="I62" i="82"/>
  <c r="K62" i="82" s="1"/>
  <c r="AC55" i="81"/>
  <c r="K35" i="81"/>
  <c r="AC25" i="81"/>
  <c r="Q15" i="81"/>
  <c r="Q25" i="81"/>
  <c r="AC15" i="81"/>
  <c r="AC65" i="79"/>
  <c r="I34" i="82"/>
  <c r="K34" i="82" s="1"/>
  <c r="AK50" i="81"/>
  <c r="Y50" i="81"/>
  <c r="M50" i="81"/>
  <c r="AE50" i="81"/>
  <c r="AE40" i="81"/>
  <c r="S40" i="81"/>
  <c r="AE30" i="81"/>
  <c r="S30" i="81"/>
  <c r="M40" i="81"/>
  <c r="Y30" i="81"/>
  <c r="AK20" i="81"/>
  <c r="Y20" i="81"/>
  <c r="M20" i="81"/>
  <c r="AK10" i="81"/>
  <c r="Y10" i="81"/>
  <c r="M10" i="81"/>
  <c r="S50" i="81"/>
  <c r="M30" i="81"/>
  <c r="Y40" i="81"/>
  <c r="AK30" i="81"/>
  <c r="S20" i="81"/>
  <c r="AE10" i="81"/>
  <c r="AE20" i="81"/>
  <c r="AK40" i="81"/>
  <c r="S10" i="81"/>
  <c r="AC37" i="79"/>
  <c r="I55" i="82"/>
  <c r="K55" i="82" s="1"/>
  <c r="J44" i="81"/>
  <c r="AH54" i="81"/>
  <c r="AB54" i="81"/>
  <c r="V54" i="81"/>
  <c r="P44" i="81"/>
  <c r="J54" i="81"/>
  <c r="AB44" i="81"/>
  <c r="AB34" i="81"/>
  <c r="V34" i="81"/>
  <c r="P34" i="81"/>
  <c r="J34" i="81"/>
  <c r="AB24" i="81"/>
  <c r="P24" i="81"/>
  <c r="AB14" i="81"/>
  <c r="P14" i="81"/>
  <c r="P54" i="81"/>
  <c r="AH34" i="81"/>
  <c r="V24" i="81"/>
  <c r="AH14" i="81"/>
  <c r="J14" i="81"/>
  <c r="AH44" i="81"/>
  <c r="AH24" i="81"/>
  <c r="J24" i="81"/>
  <c r="V14" i="81"/>
  <c r="V44" i="81"/>
  <c r="AC58" i="79"/>
  <c r="AF41" i="81"/>
  <c r="T41" i="81"/>
  <c r="AL51" i="81"/>
  <c r="T51" i="81"/>
  <c r="I41" i="82"/>
  <c r="K41" i="82" s="1"/>
  <c r="Z51" i="81"/>
  <c r="N41" i="81"/>
  <c r="N51" i="81"/>
  <c r="AL41" i="81"/>
  <c r="AL31" i="81"/>
  <c r="AF31" i="81"/>
  <c r="AF51" i="81"/>
  <c r="Z31" i="81"/>
  <c r="T31" i="81"/>
  <c r="AL21" i="81"/>
  <c r="Z21" i="81"/>
  <c r="N21" i="81"/>
  <c r="AL11" i="81"/>
  <c r="Z11" i="81"/>
  <c r="N11" i="81"/>
  <c r="AF21" i="81"/>
  <c r="T11" i="81"/>
  <c r="N31" i="81"/>
  <c r="Z41" i="81"/>
  <c r="T21" i="81"/>
  <c r="AF11" i="81"/>
  <c r="AC44" i="79"/>
  <c r="I58" i="82"/>
  <c r="K58" i="82" s="1"/>
  <c r="AK54" i="81"/>
  <c r="Y54" i="81"/>
  <c r="M54" i="81"/>
  <c r="AK44" i="81"/>
  <c r="Y44" i="81"/>
  <c r="M44" i="81"/>
  <c r="S54" i="81"/>
  <c r="AE44" i="81"/>
  <c r="AE34" i="81"/>
  <c r="S34" i="81"/>
  <c r="AE54" i="81"/>
  <c r="AK24" i="81"/>
  <c r="Y24" i="81"/>
  <c r="M24" i="81"/>
  <c r="AK14" i="81"/>
  <c r="Y14" i="81"/>
  <c r="M14" i="81"/>
  <c r="AK34" i="81"/>
  <c r="S44" i="81"/>
  <c r="M34" i="81"/>
  <c r="AC61" i="79"/>
  <c r="S24" i="81"/>
  <c r="AE14" i="81"/>
  <c r="S14" i="81"/>
  <c r="Y34" i="81"/>
  <c r="AE24" i="81"/>
  <c r="I40" i="82"/>
  <c r="K40" i="82" s="1"/>
  <c r="AE51" i="81"/>
  <c r="S51" i="81"/>
  <c r="M51" i="81"/>
  <c r="AK51" i="81"/>
  <c r="Y41" i="81"/>
  <c r="S41" i="81"/>
  <c r="AK31" i="81"/>
  <c r="Y31" i="81"/>
  <c r="M31" i="81"/>
  <c r="AE41" i="81"/>
  <c r="AE21" i="81"/>
  <c r="S21" i="81"/>
  <c r="AE11" i="81"/>
  <c r="S11" i="81"/>
  <c r="AK41" i="81"/>
  <c r="AE31" i="81"/>
  <c r="M41" i="81"/>
  <c r="AK21" i="81"/>
  <c r="M21" i="81"/>
  <c r="Y11" i="81"/>
  <c r="M11" i="81"/>
  <c r="AC43" i="79"/>
  <c r="Y51" i="81"/>
  <c r="Y21" i="81"/>
  <c r="AK11" i="81"/>
  <c r="S31" i="81"/>
  <c r="I20" i="82"/>
  <c r="K20" i="82" s="1"/>
  <c r="AC48" i="81"/>
  <c r="Q48" i="81"/>
  <c r="W48" i="81"/>
  <c r="K48" i="81"/>
  <c r="AI38" i="81"/>
  <c r="W38" i="81"/>
  <c r="K38" i="81"/>
  <c r="AC28" i="81"/>
  <c r="Q28" i="81"/>
  <c r="AC18" i="81"/>
  <c r="Q18" i="81"/>
  <c r="AC8" i="81"/>
  <c r="Q8" i="81"/>
  <c r="AI48" i="81"/>
  <c r="AC38" i="81"/>
  <c r="Q38" i="81"/>
  <c r="AI28" i="81"/>
  <c r="K28" i="81"/>
  <c r="W18" i="81"/>
  <c r="AI8" i="81"/>
  <c r="K8" i="81"/>
  <c r="W28" i="81"/>
  <c r="AI18" i="81"/>
  <c r="AC23" i="79"/>
  <c r="K18" i="81"/>
  <c r="W8" i="81"/>
  <c r="I52" i="82"/>
  <c r="K52" i="82" s="1"/>
  <c r="AE53" i="81"/>
  <c r="S53" i="81"/>
  <c r="AK53" i="81"/>
  <c r="M53" i="81"/>
  <c r="M43" i="81"/>
  <c r="AK33" i="81"/>
  <c r="Y33" i="81"/>
  <c r="M33" i="81"/>
  <c r="AE33" i="81"/>
  <c r="AE23" i="81"/>
  <c r="S23" i="81"/>
  <c r="AE13" i="81"/>
  <c r="S13" i="81"/>
  <c r="S43" i="81"/>
  <c r="S33" i="81"/>
  <c r="Y43" i="81"/>
  <c r="Y23" i="81"/>
  <c r="AK13" i="81"/>
  <c r="M13" i="81"/>
  <c r="Y53" i="81"/>
  <c r="AK43" i="81"/>
  <c r="AK23" i="81"/>
  <c r="Y13" i="81"/>
  <c r="AE43" i="81"/>
  <c r="AC55" i="79"/>
  <c r="M23" i="81"/>
  <c r="I42" i="82"/>
  <c r="K42" i="82" s="1"/>
  <c r="AM51" i="81"/>
  <c r="AA51" i="81"/>
  <c r="O51" i="81"/>
  <c r="AG51" i="81"/>
  <c r="AG31" i="81"/>
  <c r="U31" i="81"/>
  <c r="AA31" i="81"/>
  <c r="AM21" i="81"/>
  <c r="AA21" i="81"/>
  <c r="O21" i="81"/>
  <c r="AM11" i="81"/>
  <c r="AA11" i="81"/>
  <c r="O11" i="81"/>
  <c r="O41" i="81"/>
  <c r="O31" i="81"/>
  <c r="U51" i="81"/>
  <c r="AG41" i="81"/>
  <c r="AM31" i="81"/>
  <c r="AA41" i="81"/>
  <c r="U21" i="81"/>
  <c r="AG11" i="81"/>
  <c r="AM41" i="81"/>
  <c r="AG21" i="81"/>
  <c r="AC45" i="79"/>
  <c r="U11" i="81"/>
  <c r="U41" i="81"/>
  <c r="I10" i="82"/>
  <c r="K10" i="82" s="1"/>
  <c r="AK46" i="81"/>
  <c r="Y46" i="81"/>
  <c r="M46" i="81"/>
  <c r="S46" i="81"/>
  <c r="AE36" i="81"/>
  <c r="S36" i="81"/>
  <c r="AK36" i="81"/>
  <c r="AK26" i="81"/>
  <c r="Y26" i="81"/>
  <c r="M26" i="81"/>
  <c r="AK16" i="81"/>
  <c r="Y16" i="81"/>
  <c r="M16" i="81"/>
  <c r="AK6" i="81"/>
  <c r="Y6" i="81"/>
  <c r="M6" i="81"/>
  <c r="Y36" i="81"/>
  <c r="M36" i="81"/>
  <c r="AE26" i="81"/>
  <c r="S16" i="81"/>
  <c r="AE6" i="81"/>
  <c r="AE46" i="81"/>
  <c r="S26" i="81"/>
  <c r="AE16" i="81"/>
  <c r="S6" i="81"/>
  <c r="AC13" i="79"/>
  <c r="I37" i="82"/>
  <c r="K37" i="82" s="1"/>
  <c r="AH51" i="81"/>
  <c r="AB41" i="81"/>
  <c r="P41" i="81"/>
  <c r="AB51" i="81"/>
  <c r="V51" i="81"/>
  <c r="P51" i="81"/>
  <c r="J41" i="81"/>
  <c r="V31" i="81"/>
  <c r="P31" i="81"/>
  <c r="J51" i="81"/>
  <c r="V41" i="81"/>
  <c r="J31" i="81"/>
  <c r="AH21" i="81"/>
  <c r="V21" i="81"/>
  <c r="J21" i="81"/>
  <c r="AH11" i="81"/>
  <c r="V11" i="81"/>
  <c r="J11" i="81"/>
  <c r="AB31" i="81"/>
  <c r="P21" i="81"/>
  <c r="AB11" i="81"/>
  <c r="AH31" i="81"/>
  <c r="AB21" i="81"/>
  <c r="P11" i="81"/>
  <c r="AH41" i="81"/>
  <c r="AC40" i="79"/>
  <c r="P55" i="81"/>
  <c r="J55" i="81"/>
  <c r="AB45" i="81"/>
  <c r="V45" i="81"/>
  <c r="AB55" i="81"/>
  <c r="P45" i="81"/>
  <c r="AH55" i="81"/>
  <c r="V55" i="81"/>
  <c r="J45" i="81"/>
  <c r="AH35" i="81"/>
  <c r="AB35" i="81"/>
  <c r="AH25" i="81"/>
  <c r="V25" i="81"/>
  <c r="J25" i="81"/>
  <c r="AH15" i="81"/>
  <c r="V15" i="81"/>
  <c r="J15" i="81"/>
  <c r="P25" i="81"/>
  <c r="AB15" i="81"/>
  <c r="AC64" i="79"/>
  <c r="AH45" i="81"/>
  <c r="V35" i="81"/>
  <c r="J35" i="81"/>
  <c r="AB25" i="81"/>
  <c r="P15" i="81"/>
  <c r="P35" i="81"/>
  <c r="I61" i="82"/>
  <c r="K61" i="82" s="1"/>
  <c r="AD46" i="81"/>
  <c r="X46" i="81"/>
  <c r="AJ46" i="81"/>
  <c r="I9" i="82"/>
  <c r="K9" i="82" s="1"/>
  <c r="L46" i="81"/>
  <c r="AJ36" i="81"/>
  <c r="AD36" i="81"/>
  <c r="AJ26" i="81"/>
  <c r="X26" i="81"/>
  <c r="L26" i="81"/>
  <c r="AJ16" i="81"/>
  <c r="X16" i="81"/>
  <c r="L16" i="81"/>
  <c r="AJ6" i="81"/>
  <c r="X6" i="81"/>
  <c r="L6" i="81"/>
  <c r="R26" i="81"/>
  <c r="AD16" i="81"/>
  <c r="R6" i="81"/>
  <c r="X36" i="81"/>
  <c r="L36" i="81"/>
  <c r="AD26" i="81"/>
  <c r="R16" i="81"/>
  <c r="AD6" i="81"/>
  <c r="R36" i="81"/>
  <c r="AC12" i="79"/>
  <c r="R46" i="81"/>
  <c r="I33" i="82"/>
  <c r="K33" i="82" s="1"/>
  <c r="AJ50" i="81"/>
  <c r="R50" i="81"/>
  <c r="X50" i="81"/>
  <c r="X40" i="81"/>
  <c r="R40" i="81"/>
  <c r="AJ30" i="81"/>
  <c r="AD30" i="81"/>
  <c r="L40" i="81"/>
  <c r="X30" i="81"/>
  <c r="R30" i="81"/>
  <c r="AJ20" i="81"/>
  <c r="X20" i="81"/>
  <c r="L20" i="81"/>
  <c r="AJ10" i="81"/>
  <c r="X10" i="81"/>
  <c r="L10" i="81"/>
  <c r="AJ40" i="81"/>
  <c r="AD20" i="81"/>
  <c r="R10" i="81"/>
  <c r="L30" i="81"/>
  <c r="AD50" i="81"/>
  <c r="AD40" i="81"/>
  <c r="R20" i="81"/>
  <c r="AD10" i="81"/>
  <c r="AC36" i="79"/>
  <c r="L50" i="81"/>
  <c r="I27" i="82"/>
  <c r="K27" i="82" s="1"/>
  <c r="AJ49" i="81"/>
  <c r="AD49" i="81"/>
  <c r="X49" i="81"/>
  <c r="R49" i="81"/>
  <c r="AJ39" i="81"/>
  <c r="R29" i="81"/>
  <c r="AD19" i="81"/>
  <c r="R19" i="81"/>
  <c r="AD9" i="81"/>
  <c r="R9" i="81"/>
  <c r="L49" i="81"/>
  <c r="L39" i="81"/>
  <c r="X29" i="81"/>
  <c r="AJ19" i="81"/>
  <c r="L19" i="81"/>
  <c r="X9" i="81"/>
  <c r="AD39" i="81"/>
  <c r="R39" i="81"/>
  <c r="AD29" i="81"/>
  <c r="L29" i="81"/>
  <c r="X19" i="81"/>
  <c r="AJ9" i="81"/>
  <c r="L9" i="81"/>
  <c r="X39" i="81"/>
  <c r="AJ29" i="81"/>
  <c r="AC30" i="79"/>
  <c r="AM55" i="81"/>
  <c r="AA55" i="81"/>
  <c r="O55" i="81"/>
  <c r="AM45" i="81"/>
  <c r="AA45" i="81"/>
  <c r="O45" i="81"/>
  <c r="U55" i="81"/>
  <c r="AG45" i="81"/>
  <c r="U45" i="81"/>
  <c r="AG35" i="81"/>
  <c r="U35" i="81"/>
  <c r="AM25" i="81"/>
  <c r="AA25" i="81"/>
  <c r="O25" i="81"/>
  <c r="AM15" i="81"/>
  <c r="AA15" i="81"/>
  <c r="O15" i="81"/>
  <c r="AC69" i="79"/>
  <c r="I66" i="82"/>
  <c r="K66" i="82" s="1"/>
  <c r="AM35" i="81"/>
  <c r="O35" i="81"/>
  <c r="U25" i="81"/>
  <c r="AG15" i="81"/>
  <c r="U15" i="81"/>
  <c r="AG25" i="81"/>
  <c r="AG55" i="81"/>
  <c r="AA35" i="81"/>
  <c r="AE47" i="81"/>
  <c r="S47" i="81"/>
  <c r="I16" i="82"/>
  <c r="K16" i="82" s="1"/>
  <c r="AK47" i="81"/>
  <c r="M47" i="81"/>
  <c r="Y47" i="81"/>
  <c r="AK37" i="81"/>
  <c r="Y37" i="81"/>
  <c r="M37" i="81"/>
  <c r="AE27" i="81"/>
  <c r="S27" i="81"/>
  <c r="AE17" i="81"/>
  <c r="S17" i="81"/>
  <c r="AE7" i="81"/>
  <c r="S7" i="81"/>
  <c r="S37" i="81"/>
  <c r="Y27" i="81"/>
  <c r="AK17" i="81"/>
  <c r="M17" i="81"/>
  <c r="Y7" i="81"/>
  <c r="AE37" i="81"/>
  <c r="M27" i="81"/>
  <c r="Y17" i="81"/>
  <c r="AK7" i="81"/>
  <c r="AC19" i="79"/>
  <c r="M7" i="81"/>
  <c r="AK27" i="81"/>
  <c r="I13" i="82"/>
  <c r="K13" i="82" s="1"/>
  <c r="P47" i="81"/>
  <c r="J47" i="81"/>
  <c r="AH47" i="81"/>
  <c r="AB47" i="81"/>
  <c r="AH37" i="81"/>
  <c r="AB37" i="81"/>
  <c r="V47" i="81"/>
  <c r="V37" i="81"/>
  <c r="P37" i="81"/>
  <c r="AH27" i="81"/>
  <c r="V27" i="81"/>
  <c r="J27" i="81"/>
  <c r="AH17" i="81"/>
  <c r="V17" i="81"/>
  <c r="J17" i="81"/>
  <c r="AH7" i="81"/>
  <c r="V7" i="81"/>
  <c r="J7" i="81"/>
  <c r="AB27" i="81"/>
  <c r="P17" i="81"/>
  <c r="AB7" i="81"/>
  <c r="P27" i="81"/>
  <c r="AB17" i="81"/>
  <c r="P7" i="81"/>
  <c r="AC16" i="79"/>
  <c r="J37" i="81"/>
  <c r="AI49" i="81"/>
  <c r="W49" i="81"/>
  <c r="K49" i="81"/>
  <c r="Q49" i="81"/>
  <c r="AC49" i="81"/>
  <c r="AC39" i="81"/>
  <c r="Q39" i="81"/>
  <c r="AC29" i="81"/>
  <c r="K39" i="81"/>
  <c r="W29" i="81"/>
  <c r="K29" i="81"/>
  <c r="AI19" i="81"/>
  <c r="W19" i="81"/>
  <c r="K19" i="81"/>
  <c r="AI9" i="81"/>
  <c r="W9" i="81"/>
  <c r="K9" i="81"/>
  <c r="I26" i="82"/>
  <c r="K26" i="82" s="1"/>
  <c r="W39" i="81"/>
  <c r="AI29" i="81"/>
  <c r="Q19" i="81"/>
  <c r="AC9" i="81"/>
  <c r="Q29" i="81"/>
  <c r="AC19" i="81"/>
  <c r="AC29" i="79"/>
  <c r="Q9" i="81"/>
  <c r="AI39" i="81"/>
  <c r="AJ52" i="81"/>
  <c r="AD42" i="81"/>
  <c r="R42" i="81"/>
  <c r="AD52" i="81"/>
  <c r="X52" i="81"/>
  <c r="I45" i="82"/>
  <c r="K45" i="82" s="1"/>
  <c r="R52" i="81"/>
  <c r="AJ42" i="81"/>
  <c r="X32" i="81"/>
  <c r="R32" i="81"/>
  <c r="L32" i="81"/>
  <c r="AJ22" i="81"/>
  <c r="X22" i="81"/>
  <c r="L22" i="81"/>
  <c r="AJ12" i="81"/>
  <c r="X12" i="81"/>
  <c r="L12" i="81"/>
  <c r="AD32" i="81"/>
  <c r="R22" i="81"/>
  <c r="AD12" i="81"/>
  <c r="L42" i="81"/>
  <c r="L52" i="81"/>
  <c r="X42" i="81"/>
  <c r="AJ32" i="81"/>
  <c r="AD22" i="81"/>
  <c r="R12" i="81"/>
  <c r="AC48" i="79"/>
  <c r="I56" i="82"/>
  <c r="K56" i="82" s="1"/>
  <c r="AC54" i="81"/>
  <c r="Q54" i="81"/>
  <c r="AC44" i="81"/>
  <c r="Q44" i="81"/>
  <c r="AI54" i="81"/>
  <c r="W54" i="81"/>
  <c r="K44" i="81"/>
  <c r="K54" i="81"/>
  <c r="W44" i="81"/>
  <c r="AI34" i="81"/>
  <c r="W34" i="81"/>
  <c r="K34" i="81"/>
  <c r="Q34" i="81"/>
  <c r="AC24" i="81"/>
  <c r="Q24" i="81"/>
  <c r="AC14" i="81"/>
  <c r="Q14" i="81"/>
  <c r="AI44" i="81"/>
  <c r="AI24" i="81"/>
  <c r="K24" i="81"/>
  <c r="W14" i="81"/>
  <c r="AC34" i="81"/>
  <c r="AC59" i="79"/>
  <c r="K14" i="81"/>
  <c r="W24" i="81"/>
  <c r="AI14" i="81"/>
  <c r="I17" i="82"/>
  <c r="K17" i="82" s="1"/>
  <c r="AF47" i="81"/>
  <c r="Z47" i="81"/>
  <c r="T47" i="81"/>
  <c r="AL47" i="81"/>
  <c r="AL37" i="81"/>
  <c r="AF37" i="81"/>
  <c r="AL27" i="81"/>
  <c r="Z27" i="81"/>
  <c r="N27" i="81"/>
  <c r="AL17" i="81"/>
  <c r="Z17" i="81"/>
  <c r="N17" i="81"/>
  <c r="AL7" i="81"/>
  <c r="Z7" i="81"/>
  <c r="N7" i="81"/>
  <c r="N47" i="81"/>
  <c r="T27" i="81"/>
  <c r="AF17" i="81"/>
  <c r="T7" i="81"/>
  <c r="Z37" i="81"/>
  <c r="N37" i="81"/>
  <c r="AF27" i="81"/>
  <c r="T17" i="81"/>
  <c r="AF7" i="81"/>
  <c r="T37" i="81"/>
  <c r="AC20" i="79"/>
  <c r="N54" i="81"/>
  <c r="Z44" i="81"/>
  <c r="T44" i="81"/>
  <c r="Z54" i="81"/>
  <c r="AF44" i="81"/>
  <c r="AF54" i="81"/>
  <c r="AL44" i="81"/>
  <c r="N44" i="81"/>
  <c r="AL34" i="81"/>
  <c r="AF34" i="81"/>
  <c r="Z34" i="81"/>
  <c r="AF24" i="81"/>
  <c r="T24" i="81"/>
  <c r="AF14" i="81"/>
  <c r="T14" i="81"/>
  <c r="AL24" i="81"/>
  <c r="N24" i="81"/>
  <c r="Z14" i="81"/>
  <c r="T34" i="81"/>
  <c r="AL54" i="81"/>
  <c r="Z24" i="81"/>
  <c r="AL14" i="81"/>
  <c r="N14" i="81"/>
  <c r="T54" i="81"/>
  <c r="I59" i="82"/>
  <c r="K59" i="82" s="1"/>
  <c r="N34" i="81"/>
  <c r="AC62" i="79"/>
  <c r="AF55" i="81"/>
  <c r="Z55" i="81"/>
  <c r="AL45" i="81"/>
  <c r="T55" i="81"/>
  <c r="N55" i="81"/>
  <c r="AL55" i="81"/>
  <c r="I65" i="82"/>
  <c r="K65" i="82" s="1"/>
  <c r="N45" i="81"/>
  <c r="Z45" i="81"/>
  <c r="N35" i="81"/>
  <c r="AL25" i="81"/>
  <c r="Z25" i="81"/>
  <c r="N25" i="81"/>
  <c r="AL15" i="81"/>
  <c r="Z15" i="81"/>
  <c r="N15" i="81"/>
  <c r="Z35" i="81"/>
  <c r="AF25" i="81"/>
  <c r="T15" i="81"/>
  <c r="AC68" i="79"/>
  <c r="AF35" i="81"/>
  <c r="AF45" i="81"/>
  <c r="T35" i="81"/>
  <c r="T25" i="81"/>
  <c r="AF15" i="81"/>
  <c r="T45" i="81"/>
  <c r="AL35" i="81"/>
  <c r="M14" i="77" l="1"/>
  <c r="M13" i="77" l="1"/>
  <c r="C7" i="77" l="1"/>
  <c r="M7" i="78" l="1"/>
  <c r="M7" i="77"/>
  <c r="H16" i="64" l="1"/>
  <c r="I16" i="64" s="1"/>
  <c r="K17" i="64"/>
  <c r="K18" i="64"/>
  <c r="K19" i="64"/>
  <c r="K20" i="64"/>
  <c r="K21" i="64"/>
  <c r="H22" i="64"/>
  <c r="I22" i="64" s="1"/>
  <c r="L22" i="64"/>
  <c r="M22" i="64" s="1"/>
  <c r="H28" i="64"/>
  <c r="I28" i="64"/>
  <c r="L28" i="64"/>
  <c r="M28" i="64" s="1"/>
  <c r="H34" i="64"/>
  <c r="I34" i="64"/>
  <c r="L34" i="64"/>
  <c r="M34" i="64" s="1"/>
  <c r="H40" i="64"/>
  <c r="L40" i="64"/>
  <c r="M40" i="64" s="1"/>
  <c r="H46" i="64"/>
  <c r="I46" i="64"/>
  <c r="L46" i="64"/>
  <c r="M46" i="64" s="1"/>
  <c r="N46" i="64"/>
  <c r="H52" i="64"/>
  <c r="I52" i="64" s="1"/>
  <c r="L52" i="64"/>
  <c r="M52" i="64" s="1"/>
  <c r="H58" i="64"/>
  <c r="I58" i="64"/>
  <c r="L58" i="64"/>
  <c r="M58" i="64" s="1"/>
  <c r="H64" i="64"/>
  <c r="I64" i="64" s="1"/>
  <c r="K65" i="64"/>
  <c r="K66" i="64"/>
  <c r="K67" i="64"/>
  <c r="K68" i="64"/>
  <c r="K69" i="64"/>
  <c r="N58" i="64" l="1"/>
  <c r="N40" i="64"/>
  <c r="N22" i="64"/>
  <c r="N28" i="64"/>
  <c r="I40" i="64"/>
  <c r="N52" i="64"/>
  <c r="N34" i="64"/>
  <c r="M10" i="77"/>
  <c r="M8" i="77"/>
  <c r="E7" i="77"/>
  <c r="U11" i="72"/>
  <c r="E6" i="72" l="1"/>
  <c r="E5" i="72"/>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H343" i="78" s="1"/>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K209" i="78" s="1"/>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K257" i="78" s="1"/>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9" i="77"/>
  <c r="M11" i="77"/>
  <c r="M12"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H319" i="77" s="1"/>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H391" i="77" s="1"/>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H355" i="77" l="1"/>
  <c r="H283" i="77"/>
  <c r="H211" i="77"/>
  <c r="H139" i="77"/>
  <c r="K296" i="78"/>
  <c r="K373" i="78"/>
  <c r="H193" i="78"/>
  <c r="K309" i="78"/>
  <c r="H265" i="78"/>
  <c r="K425" i="78"/>
  <c r="K162" i="78"/>
  <c r="K146" i="78"/>
  <c r="K138" i="78"/>
  <c r="K401" i="78"/>
  <c r="K313" i="78"/>
  <c r="H361" i="77"/>
  <c r="K348" i="77"/>
  <c r="K340" i="77"/>
  <c r="K324" i="77"/>
  <c r="K196" i="77"/>
  <c r="K177" i="77"/>
  <c r="K287" i="78"/>
  <c r="K279" i="78"/>
  <c r="K247" i="78"/>
  <c r="K183" i="78"/>
  <c r="K167" i="78"/>
  <c r="K127" i="78"/>
  <c r="K108" i="78"/>
  <c r="K79" i="78"/>
  <c r="K71" i="78"/>
  <c r="K409" i="78"/>
  <c r="H271" i="78"/>
  <c r="H235" i="78"/>
  <c r="H175" i="78"/>
  <c r="H127" i="78"/>
  <c r="H91" i="78"/>
  <c r="H79" i="78"/>
  <c r="K422" i="78"/>
  <c r="K406" i="78"/>
  <c r="K142" i="78"/>
  <c r="K70" i="78"/>
  <c r="H223" i="78"/>
  <c r="H151" i="78"/>
  <c r="K408" i="77"/>
  <c r="K216" i="77"/>
  <c r="K213" i="77"/>
  <c r="K192" i="77"/>
  <c r="K283" i="78"/>
  <c r="K275" i="78"/>
  <c r="K243" i="78"/>
  <c r="K203" i="78"/>
  <c r="K200" i="78"/>
  <c r="K187" i="78"/>
  <c r="K176" i="78"/>
  <c r="K155" i="78"/>
  <c r="K75" i="78"/>
  <c r="H103" i="77"/>
  <c r="K274" i="77"/>
  <c r="K162" i="77"/>
  <c r="H373" i="78"/>
  <c r="H325" i="78"/>
  <c r="K305" i="78"/>
  <c r="H247" i="78"/>
  <c r="K421" i="77"/>
  <c r="K265" i="77"/>
  <c r="K241" i="77"/>
  <c r="K371" i="78"/>
  <c r="K347" i="78"/>
  <c r="K331" i="78"/>
  <c r="K327" i="78"/>
  <c r="K268" i="78"/>
  <c r="K264" i="78"/>
  <c r="K220" i="78"/>
  <c r="K216" i="78"/>
  <c r="K367" i="77"/>
  <c r="K351" i="77"/>
  <c r="K380" i="78"/>
  <c r="K353" i="78"/>
  <c r="K352" i="78"/>
  <c r="K349" i="78"/>
  <c r="K317" i="78"/>
  <c r="K386" i="78"/>
  <c r="K362" i="78"/>
  <c r="K338" i="78"/>
  <c r="K342" i="77"/>
  <c r="K338" i="77"/>
  <c r="K97" i="77"/>
  <c r="K85" i="77"/>
  <c r="K411" i="78"/>
  <c r="K394" i="78"/>
  <c r="K390" i="78"/>
  <c r="K378" i="78"/>
  <c r="K369" i="78"/>
  <c r="K357" i="78"/>
  <c r="K345" i="78"/>
  <c r="K337" i="78"/>
  <c r="K311" i="78"/>
  <c r="K307" i="78"/>
  <c r="K303" i="78"/>
  <c r="K294" i="78"/>
  <c r="K241" i="78"/>
  <c r="K140" i="78"/>
  <c r="K116" i="78"/>
  <c r="K92" i="78"/>
  <c r="K84" i="78"/>
  <c r="K80" i="78"/>
  <c r="K72" i="78"/>
  <c r="K68" i="78"/>
  <c r="H265" i="77"/>
  <c r="H193" i="77"/>
  <c r="K283" i="77"/>
  <c r="K247" i="77"/>
  <c r="K228" i="77"/>
  <c r="K220" i="77"/>
  <c r="K207" i="77"/>
  <c r="K198" i="77"/>
  <c r="K194" i="77"/>
  <c r="K420" i="78"/>
  <c r="K416" i="78"/>
  <c r="K403" i="78"/>
  <c r="K399" i="78"/>
  <c r="K383" i="78"/>
  <c r="K367" i="78"/>
  <c r="K366" i="78"/>
  <c r="K350" i="78"/>
  <c r="K329" i="78"/>
  <c r="K325" i="78"/>
  <c r="K321" i="78"/>
  <c r="K266" i="78"/>
  <c r="K262" i="78"/>
  <c r="K258" i="78"/>
  <c r="K251" i="78"/>
  <c r="K230" i="78"/>
  <c r="K227" i="78"/>
  <c r="K214" i="78"/>
  <c r="K193" i="78"/>
  <c r="K189" i="78"/>
  <c r="K185" i="78"/>
  <c r="K181" i="78"/>
  <c r="K177" i="78"/>
  <c r="K170" i="78"/>
  <c r="K150" i="78"/>
  <c r="K149" i="78"/>
  <c r="K129" i="78"/>
  <c r="K125" i="78"/>
  <c r="K101" i="78"/>
  <c r="K97" i="78"/>
  <c r="K93" i="78"/>
  <c r="K313" i="77"/>
  <c r="K297" i="77"/>
  <c r="K285" i="77"/>
  <c r="K144" i="77"/>
  <c r="K112" i="77"/>
  <c r="K368" i="78"/>
  <c r="K302" i="78"/>
  <c r="K248" i="78"/>
  <c r="K236" i="78"/>
  <c r="K131" i="78"/>
  <c r="K87" i="78"/>
  <c r="H163" i="77"/>
  <c r="K426" i="77"/>
  <c r="K422" i="77"/>
  <c r="K414" i="77"/>
  <c r="K378" i="77"/>
  <c r="K370" i="77"/>
  <c r="K354" i="77"/>
  <c r="K349" i="77"/>
  <c r="K345" i="77"/>
  <c r="K310" i="77"/>
  <c r="K252" i="77"/>
  <c r="K248" i="77"/>
  <c r="K187" i="77"/>
  <c r="K159" i="77"/>
  <c r="K151" i="77"/>
  <c r="K90" i="77"/>
  <c r="K86" i="77"/>
  <c r="K78" i="77"/>
  <c r="K70" i="77"/>
  <c r="K407" i="78"/>
  <c r="K405" i="78"/>
  <c r="K400" i="78"/>
  <c r="K392" i="78"/>
  <c r="K391" i="78"/>
  <c r="K388" i="78"/>
  <c r="K374" i="78"/>
  <c r="K359" i="78"/>
  <c r="K358" i="78"/>
  <c r="K341" i="78"/>
  <c r="K335" i="78"/>
  <c r="K332" i="78"/>
  <c r="K326" i="78"/>
  <c r="K322" i="78"/>
  <c r="K319" i="78"/>
  <c r="K314" i="78"/>
  <c r="K304" i="78"/>
  <c r="K295" i="78"/>
  <c r="K282" i="78"/>
  <c r="K269" i="78"/>
  <c r="K265" i="78"/>
  <c r="K261" i="78"/>
  <c r="K254" i="78"/>
  <c r="K244" i="78"/>
  <c r="K240" i="78"/>
  <c r="K233" i="78"/>
  <c r="K224" i="78"/>
  <c r="K219" i="78"/>
  <c r="K194" i="78"/>
  <c r="K190" i="78"/>
  <c r="K186" i="78"/>
  <c r="K178" i="78"/>
  <c r="K156" i="78"/>
  <c r="K147" i="78"/>
  <c r="K143" i="78"/>
  <c r="K132" i="78"/>
  <c r="K122" i="78"/>
  <c r="K114" i="78"/>
  <c r="K113" i="78"/>
  <c r="K105" i="78"/>
  <c r="K100" i="78"/>
  <c r="K91" i="78"/>
  <c r="H415" i="78"/>
  <c r="H379" i="78"/>
  <c r="H367" i="78"/>
  <c r="H337" i="78"/>
  <c r="H319" i="78"/>
  <c r="H295" i="78"/>
  <c r="H199" i="78"/>
  <c r="H181" i="78"/>
  <c r="H85" i="78"/>
  <c r="K364" i="77"/>
  <c r="K352" i="77"/>
  <c r="K343" i="77"/>
  <c r="K270" i="77"/>
  <c r="K250" i="77"/>
  <c r="K246" i="77"/>
  <c r="K231" i="77"/>
  <c r="K205" i="77"/>
  <c r="K193" i="77"/>
  <c r="K174" i="77"/>
  <c r="K166" i="77"/>
  <c r="K108" i="77"/>
  <c r="K88" i="77"/>
  <c r="K84" i="77"/>
  <c r="K72" i="77"/>
  <c r="K68" i="77"/>
  <c r="K421" i="78"/>
  <c r="K413" i="78"/>
  <c r="K412" i="78"/>
  <c r="K408" i="78"/>
  <c r="K395" i="78"/>
  <c r="K389" i="78"/>
  <c r="K379" i="78"/>
  <c r="K370" i="78"/>
  <c r="K351" i="78"/>
  <c r="K346" i="78"/>
  <c r="K328" i="78"/>
  <c r="K324" i="78"/>
  <c r="K310" i="78"/>
  <c r="K306" i="78"/>
  <c r="K299" i="78"/>
  <c r="K290" i="78"/>
  <c r="K284" i="78"/>
  <c r="K280" i="78"/>
  <c r="K272" i="78"/>
  <c r="K267" i="78"/>
  <c r="K259" i="78"/>
  <c r="K246" i="78"/>
  <c r="K221" i="78"/>
  <c r="K217" i="78"/>
  <c r="K213" i="78"/>
  <c r="K206" i="78"/>
  <c r="K197" i="78"/>
  <c r="K192" i="78"/>
  <c r="K184" i="78"/>
  <c r="K180" i="78"/>
  <c r="K173" i="78"/>
  <c r="K159" i="78"/>
  <c r="K145" i="78"/>
  <c r="K137" i="78"/>
  <c r="K134" i="78"/>
  <c r="K128" i="78"/>
  <c r="K124" i="78"/>
  <c r="K117" i="78"/>
  <c r="K102" i="78"/>
  <c r="K98" i="78"/>
  <c r="K95" i="78"/>
  <c r="K81" i="78"/>
  <c r="K319" i="77"/>
  <c r="K306" i="77"/>
  <c r="K304" i="77"/>
  <c r="K302" i="77"/>
  <c r="K223" i="77"/>
  <c r="K219" i="77"/>
  <c r="K217" i="77"/>
  <c r="K175" i="77"/>
  <c r="K418" i="78"/>
  <c r="K398" i="78"/>
  <c r="K375" i="78"/>
  <c r="K354" i="78"/>
  <c r="K334" i="78"/>
  <c r="K333" i="78"/>
  <c r="K300" i="77"/>
  <c r="K294" i="77"/>
  <c r="K288" i="77"/>
  <c r="K286" i="77"/>
  <c r="K284" i="77"/>
  <c r="K229" i="77"/>
  <c r="K169" i="77"/>
  <c r="K165" i="77"/>
  <c r="K163" i="77"/>
  <c r="K419" i="78"/>
  <c r="K417" i="78"/>
  <c r="K397" i="78"/>
  <c r="K396" i="78"/>
  <c r="K376" i="78"/>
  <c r="K355" i="78"/>
  <c r="K418" i="77"/>
  <c r="K403" i="77"/>
  <c r="K402" i="77"/>
  <c r="K399" i="77"/>
  <c r="K397" i="77"/>
  <c r="K396" i="77"/>
  <c r="K394" i="77"/>
  <c r="K392" i="77"/>
  <c r="K391" i="77"/>
  <c r="K373" i="77"/>
  <c r="K337" i="77"/>
  <c r="K336" i="77"/>
  <c r="K328" i="77"/>
  <c r="K259" i="77"/>
  <c r="K256" i="77"/>
  <c r="K243" i="77"/>
  <c r="K189" i="77"/>
  <c r="K157" i="77"/>
  <c r="K156" i="77"/>
  <c r="K152" i="77"/>
  <c r="K138" i="77"/>
  <c r="K81" i="77"/>
  <c r="K424" i="78"/>
  <c r="K423" i="78"/>
  <c r="K404" i="78"/>
  <c r="K385" i="78"/>
  <c r="K384" i="78"/>
  <c r="K365" i="78"/>
  <c r="K364" i="78"/>
  <c r="K363" i="78"/>
  <c r="K344" i="78"/>
  <c r="K343" i="78"/>
  <c r="K342" i="78"/>
  <c r="K340" i="78"/>
  <c r="K339" i="78"/>
  <c r="K323" i="78"/>
  <c r="K320" i="78"/>
  <c r="K316" i="78"/>
  <c r="K315" i="78"/>
  <c r="K278" i="78"/>
  <c r="K277" i="78"/>
  <c r="K276" i="78"/>
  <c r="K212" i="78"/>
  <c r="K211" i="78"/>
  <c r="K210" i="78"/>
  <c r="K208" i="78"/>
  <c r="K207" i="78"/>
  <c r="K205" i="78"/>
  <c r="K204" i="78"/>
  <c r="K152" i="78"/>
  <c r="K151" i="78"/>
  <c r="K111" i="78"/>
  <c r="K110" i="78"/>
  <c r="K109" i="78"/>
  <c r="K77" i="78"/>
  <c r="K133" i="77"/>
  <c r="K132" i="77"/>
  <c r="K129" i="77"/>
  <c r="K127" i="77"/>
  <c r="K126" i="77"/>
  <c r="K124" i="77"/>
  <c r="K122" i="77"/>
  <c r="K121" i="77"/>
  <c r="K115" i="77"/>
  <c r="K111" i="77"/>
  <c r="K109" i="77"/>
  <c r="K105" i="77"/>
  <c r="K99" i="77"/>
  <c r="K426" i="78"/>
  <c r="K415" i="78"/>
  <c r="K414" i="78"/>
  <c r="K410" i="78"/>
  <c r="K402" i="78"/>
  <c r="K393" i="78"/>
  <c r="K387" i="78"/>
  <c r="K382" i="78"/>
  <c r="K381" i="78"/>
  <c r="K377" i="78"/>
  <c r="K372" i="78"/>
  <c r="K361" i="78"/>
  <c r="K360" i="78"/>
  <c r="K356" i="78"/>
  <c r="K348" i="78"/>
  <c r="K336" i="78"/>
  <c r="K330" i="78"/>
  <c r="K318" i="78"/>
  <c r="K312" i="78"/>
  <c r="K293" i="78"/>
  <c r="K292" i="78"/>
  <c r="K291" i="78"/>
  <c r="K289" i="78"/>
  <c r="K288" i="78"/>
  <c r="K263" i="78"/>
  <c r="K260" i="78"/>
  <c r="K239" i="78"/>
  <c r="K238" i="78"/>
  <c r="K237" i="78"/>
  <c r="K235" i="78"/>
  <c r="K234" i="78"/>
  <c r="K232" i="78"/>
  <c r="K231" i="78"/>
  <c r="K182" i="78"/>
  <c r="K179" i="78"/>
  <c r="K165" i="78"/>
  <c r="K163" i="78"/>
  <c r="K135" i="78"/>
  <c r="K120" i="78"/>
  <c r="K119" i="78"/>
  <c r="K96" i="78"/>
  <c r="K90" i="78"/>
  <c r="K89" i="78"/>
  <c r="K88" i="78"/>
  <c r="K86" i="78"/>
  <c r="K308" i="78"/>
  <c r="K301" i="78"/>
  <c r="K300" i="78"/>
  <c r="K298" i="78"/>
  <c r="K297" i="78"/>
  <c r="K286" i="78"/>
  <c r="K285" i="78"/>
  <c r="K281" i="78"/>
  <c r="K274" i="78"/>
  <c r="K273" i="78"/>
  <c r="K271" i="78"/>
  <c r="K270" i="78"/>
  <c r="K256" i="78"/>
  <c r="K255" i="78"/>
  <c r="K253" i="78"/>
  <c r="K252" i="78"/>
  <c r="K250" i="78"/>
  <c r="K249" i="78"/>
  <c r="K245" i="78"/>
  <c r="K242" i="78"/>
  <c r="K229" i="78"/>
  <c r="K228" i="78"/>
  <c r="K226" i="78"/>
  <c r="K225" i="78"/>
  <c r="K223" i="78"/>
  <c r="K222" i="78"/>
  <c r="K218" i="78"/>
  <c r="K215" i="78"/>
  <c r="K202" i="78"/>
  <c r="K201" i="78"/>
  <c r="K199" i="78"/>
  <c r="K198" i="78"/>
  <c r="K196" i="78"/>
  <c r="K195" i="78"/>
  <c r="K191" i="78"/>
  <c r="K188" i="78"/>
  <c r="K175" i="78"/>
  <c r="K174" i="78"/>
  <c r="K172" i="78"/>
  <c r="K171" i="78"/>
  <c r="K169" i="78"/>
  <c r="K168" i="78"/>
  <c r="K161" i="78"/>
  <c r="K160" i="78"/>
  <c r="K158" i="78"/>
  <c r="K153" i="78"/>
  <c r="K144" i="78"/>
  <c r="K141" i="78"/>
  <c r="K133" i="78"/>
  <c r="K126" i="78"/>
  <c r="K123" i="78"/>
  <c r="K115" i="78"/>
  <c r="K107" i="78"/>
  <c r="K106" i="78"/>
  <c r="K104" i="78"/>
  <c r="K99" i="78"/>
  <c r="K83" i="78"/>
  <c r="K82" i="78"/>
  <c r="K78" i="78"/>
  <c r="K74" i="78"/>
  <c r="K73" i="78"/>
  <c r="K69" i="78"/>
  <c r="H409" i="78"/>
  <c r="H361" i="78"/>
  <c r="H307" i="78"/>
  <c r="H253" i="78"/>
  <c r="H163" i="78"/>
  <c r="H109" i="78"/>
  <c r="H397" i="78"/>
  <c r="H229" i="78"/>
  <c r="H121" i="78"/>
  <c r="H103"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F61" i="77"/>
  <c r="T63" i="64"/>
  <c r="Q63" i="64"/>
  <c r="T62" i="64"/>
  <c r="Q62" i="64"/>
  <c r="T61" i="64"/>
  <c r="Q61" i="64"/>
  <c r="T60" i="64"/>
  <c r="Q60" i="64"/>
  <c r="T59" i="64"/>
  <c r="Q59" i="64"/>
  <c r="T58" i="64"/>
  <c r="Q58" i="64"/>
  <c r="T57" i="64"/>
  <c r="Q57" i="64"/>
  <c r="T56" i="64"/>
  <c r="Q56" i="64"/>
  <c r="T55" i="64"/>
  <c r="Q55" i="64"/>
  <c r="T54" i="64"/>
  <c r="Q54" i="64"/>
  <c r="T53" i="64"/>
  <c r="Q53" i="64"/>
  <c r="T52" i="64"/>
  <c r="Q52" i="64"/>
  <c r="X52" i="64" s="1"/>
  <c r="T51" i="64"/>
  <c r="Q51" i="64"/>
  <c r="T50" i="64"/>
  <c r="Q50" i="64"/>
  <c r="T49" i="64"/>
  <c r="Q49" i="64"/>
  <c r="T48" i="64"/>
  <c r="Q48" i="64"/>
  <c r="T47" i="64"/>
  <c r="Q47" i="64"/>
  <c r="T46" i="64"/>
  <c r="Q46" i="64"/>
  <c r="AB46" i="64" s="1"/>
  <c r="AA46" i="64" s="1"/>
  <c r="J43" i="77" s="1"/>
  <c r="T45" i="64"/>
  <c r="Q45" i="64"/>
  <c r="T44" i="64"/>
  <c r="Q44" i="64"/>
  <c r="T43" i="64"/>
  <c r="Q43" i="64"/>
  <c r="T42" i="64"/>
  <c r="Q42" i="64"/>
  <c r="T41" i="64"/>
  <c r="Q41" i="64"/>
  <c r="T40" i="64"/>
  <c r="Q40" i="64"/>
  <c r="AB40" i="64" s="1"/>
  <c r="AA40" i="64" s="1"/>
  <c r="J37" i="77" s="1"/>
  <c r="T39" i="64"/>
  <c r="Q39" i="64"/>
  <c r="T38" i="64"/>
  <c r="Q38" i="64"/>
  <c r="T37" i="64"/>
  <c r="Q37" i="64"/>
  <c r="T36" i="64"/>
  <c r="Q36" i="64"/>
  <c r="T35" i="64"/>
  <c r="Q35" i="64"/>
  <c r="T34" i="64"/>
  <c r="Q34" i="64"/>
  <c r="AB34" i="64" s="1"/>
  <c r="AA34" i="64" s="1"/>
  <c r="J31" i="77" s="1"/>
  <c r="T33" i="64"/>
  <c r="Q33" i="64"/>
  <c r="T32" i="64"/>
  <c r="Q32" i="64"/>
  <c r="T31" i="64"/>
  <c r="Q31" i="64"/>
  <c r="T30" i="64"/>
  <c r="Q30" i="64"/>
  <c r="T29" i="64"/>
  <c r="Q29" i="64"/>
  <c r="T28" i="64"/>
  <c r="Q28" i="64"/>
  <c r="AB28" i="64" s="1"/>
  <c r="AA28" i="64" s="1"/>
  <c r="J25" i="77" s="1"/>
  <c r="F25" i="77"/>
  <c r="T27" i="64"/>
  <c r="Q27" i="64"/>
  <c r="T26" i="64"/>
  <c r="Q26" i="64"/>
  <c r="T25" i="64"/>
  <c r="Q25" i="64"/>
  <c r="T24" i="64"/>
  <c r="Q24" i="64"/>
  <c r="T23" i="64"/>
  <c r="Q23" i="64"/>
  <c r="T22" i="64"/>
  <c r="Q22" i="64"/>
  <c r="T21" i="64"/>
  <c r="Q21" i="64"/>
  <c r="T20" i="64"/>
  <c r="Q20" i="64"/>
  <c r="T19" i="64"/>
  <c r="Q19" i="64"/>
  <c r="T18" i="64"/>
  <c r="Q18" i="64"/>
  <c r="T17" i="64"/>
  <c r="Q17" i="64"/>
  <c r="T16" i="64"/>
  <c r="Q16" i="64"/>
  <c r="F13" i="77"/>
  <c r="T15" i="64"/>
  <c r="Q15" i="64"/>
  <c r="T14" i="64"/>
  <c r="Q14" i="64"/>
  <c r="T13" i="64"/>
  <c r="Q13" i="64"/>
  <c r="T12" i="64"/>
  <c r="Q12" i="64"/>
  <c r="T11" i="64"/>
  <c r="Q11" i="64"/>
  <c r="T10" i="64"/>
  <c r="Q10" i="64"/>
  <c r="H10" i="64"/>
  <c r="F7" i="77" s="1"/>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K15" i="64"/>
  <c r="K11" i="64"/>
  <c r="K12" i="64"/>
  <c r="K13" i="64"/>
  <c r="K14" i="64"/>
  <c r="X16" i="64" l="1"/>
  <c r="Y16" i="64" s="1"/>
  <c r="I13" i="77" s="1"/>
  <c r="AF21" i="72"/>
  <c r="AE21" i="72" s="1"/>
  <c r="J18" i="78" s="1"/>
  <c r="AF30" i="72"/>
  <c r="AE30" i="72" s="1"/>
  <c r="J27" i="78" s="1"/>
  <c r="AB23" i="64"/>
  <c r="AA23" i="64" s="1"/>
  <c r="J20" i="77" s="1"/>
  <c r="AB24" i="64"/>
  <c r="AA24" i="64" s="1"/>
  <c r="J21" i="77" s="1"/>
  <c r="AB23" i="72"/>
  <c r="AF51" i="72"/>
  <c r="AE51" i="72" s="1"/>
  <c r="J48" i="78" s="1"/>
  <c r="AB18" i="72"/>
  <c r="AC18" i="72" s="1"/>
  <c r="I15" i="78" s="1"/>
  <c r="X61" i="64"/>
  <c r="Z61" i="64" s="1"/>
  <c r="AB61" i="72"/>
  <c r="AD61" i="72" s="1"/>
  <c r="AF37" i="72"/>
  <c r="AE37" i="72" s="1"/>
  <c r="J34" i="78" s="1"/>
  <c r="AB63" i="72"/>
  <c r="AD63" i="72" s="1"/>
  <c r="AB42" i="64"/>
  <c r="AA42" i="64" s="1"/>
  <c r="J39" i="77" s="1"/>
  <c r="X45" i="64"/>
  <c r="Y45" i="64" s="1"/>
  <c r="I42" i="77" s="1"/>
  <c r="X63" i="64"/>
  <c r="Z63" i="64" s="1"/>
  <c r="AB54" i="72"/>
  <c r="AC54" i="72" s="1"/>
  <c r="I51" i="78" s="1"/>
  <c r="AF62" i="72"/>
  <c r="AE62" i="72" s="1"/>
  <c r="J59" i="78" s="1"/>
  <c r="X23" i="64"/>
  <c r="F37" i="77"/>
  <c r="AF35" i="72"/>
  <c r="AE35" i="72" s="1"/>
  <c r="J32" i="78" s="1"/>
  <c r="F19" i="77"/>
  <c r="F43" i="77"/>
  <c r="AF19" i="72"/>
  <c r="AE19" i="72" s="1"/>
  <c r="J16" i="78" s="1"/>
  <c r="AF45" i="72"/>
  <c r="AE45" i="72" s="1"/>
  <c r="J42" i="78" s="1"/>
  <c r="M52" i="72"/>
  <c r="F49" i="78"/>
  <c r="F49" i="77"/>
  <c r="M16" i="72"/>
  <c r="F13" i="78"/>
  <c r="M34" i="72"/>
  <c r="AB39" i="72"/>
  <c r="AC39" i="72" s="1"/>
  <c r="I36" i="78" s="1"/>
  <c r="M58" i="72"/>
  <c r="F55" i="78"/>
  <c r="F55" i="77"/>
  <c r="X59" i="64"/>
  <c r="Z59" i="64" s="1"/>
  <c r="M22" i="72"/>
  <c r="F19" i="78"/>
  <c r="M40" i="72"/>
  <c r="F37" i="78"/>
  <c r="X19" i="64"/>
  <c r="Z19" i="64" s="1"/>
  <c r="AB27" i="64"/>
  <c r="AA27" i="64" s="1"/>
  <c r="J24" i="77" s="1"/>
  <c r="F31" i="77"/>
  <c r="X43" i="64"/>
  <c r="Y43" i="64" s="1"/>
  <c r="I40" i="77" s="1"/>
  <c r="X68" i="64"/>
  <c r="Z68" i="64" s="1"/>
  <c r="AB19" i="72"/>
  <c r="AD19" i="72" s="1"/>
  <c r="M46" i="72"/>
  <c r="F43" i="78"/>
  <c r="M64" i="72"/>
  <c r="B223" i="68"/>
  <c r="M10" i="72"/>
  <c r="AB10" i="72" s="1"/>
  <c r="AD23" i="72"/>
  <c r="AC23" i="72"/>
  <c r="I20" i="78" s="1"/>
  <c r="AB20" i="72"/>
  <c r="AC20" i="72" s="1"/>
  <c r="I17" i="78" s="1"/>
  <c r="AB21" i="72"/>
  <c r="AD21" i="72" s="1"/>
  <c r="AB37" i="72"/>
  <c r="AB40" i="72"/>
  <c r="AF43" i="72"/>
  <c r="AE43" i="72" s="1"/>
  <c r="J40" i="78" s="1"/>
  <c r="AB55" i="72"/>
  <c r="AC55" i="72" s="1"/>
  <c r="I52" i="78"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C21" i="72"/>
  <c r="O47" i="74" s="1"/>
  <c r="AF27" i="72"/>
  <c r="AE27" i="72" s="1"/>
  <c r="J24" i="78" s="1"/>
  <c r="AB26" i="72"/>
  <c r="AF44" i="72"/>
  <c r="AE44" i="72" s="1"/>
  <c r="J41" i="78" s="1"/>
  <c r="AB43" i="72"/>
  <c r="AD51" i="72"/>
  <c r="AF61" i="72"/>
  <c r="AE61" i="72" s="1"/>
  <c r="J58" i="78" s="1"/>
  <c r="AB60" i="72"/>
  <c r="AB27" i="72"/>
  <c r="AF33" i="72"/>
  <c r="AE33" i="72" s="1"/>
  <c r="J30" i="78" s="1"/>
  <c r="AB32" i="72"/>
  <c r="AB33" i="72"/>
  <c r="AD36" i="72"/>
  <c r="AC36" i="72"/>
  <c r="I33" i="78" s="1"/>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AB14" i="64"/>
  <c r="AA14" i="64" s="1"/>
  <c r="J11" i="77" s="1"/>
  <c r="X14" i="64"/>
  <c r="Z25" i="64"/>
  <c r="AB29" i="64"/>
  <c r="AA29" i="64" s="1"/>
  <c r="J26" i="77" s="1"/>
  <c r="X28" i="64"/>
  <c r="X29" i="64"/>
  <c r="X32" i="64"/>
  <c r="AB15" i="64"/>
  <c r="AA15" i="64" s="1"/>
  <c r="J12" i="77" s="1"/>
  <c r="AB50" i="64"/>
  <c r="AA50" i="64" s="1"/>
  <c r="J47" i="77" s="1"/>
  <c r="X50" i="64"/>
  <c r="Z23" i="64"/>
  <c r="Y23" i="64"/>
  <c r="I20" i="77" s="1"/>
  <c r="X30" i="64"/>
  <c r="AB33" i="64"/>
  <c r="AA33" i="64" s="1"/>
  <c r="J30" i="77" s="1"/>
  <c r="X33" i="64"/>
  <c r="AB67" i="64"/>
  <c r="AA67" i="64" s="1"/>
  <c r="J64" i="77" s="1"/>
  <c r="X67" i="64"/>
  <c r="AB31" i="64"/>
  <c r="AA31" i="64" s="1"/>
  <c r="J28" i="77" s="1"/>
  <c r="X31" i="64"/>
  <c r="Y68" i="64"/>
  <c r="I65" i="77" s="1"/>
  <c r="AB48" i="64"/>
  <c r="AA48" i="64" s="1"/>
  <c r="J45" i="77" s="1"/>
  <c r="X48" i="64"/>
  <c r="AB65" i="64"/>
  <c r="AA65" i="64" s="1"/>
  <c r="J62" i="77" s="1"/>
  <c r="X64" i="64"/>
  <c r="X65" i="64"/>
  <c r="AB69" i="64"/>
  <c r="AA69" i="64" s="1"/>
  <c r="J66" i="77" s="1"/>
  <c r="X69" i="64"/>
  <c r="AB25" i="64"/>
  <c r="AA25" i="64" s="1"/>
  <c r="J22"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56" i="64" l="1"/>
  <c r="Z54" i="64"/>
  <c r="AD45" i="72"/>
  <c r="K10" i="64"/>
  <c r="K64" i="64"/>
  <c r="L64" i="64" s="1"/>
  <c r="K16" i="64"/>
  <c r="L16" i="64" s="1"/>
  <c r="AD18" i="72"/>
  <c r="Z16" i="64"/>
  <c r="X17" i="64" s="1"/>
  <c r="X8" i="66"/>
  <c r="X18" i="66"/>
  <c r="Y61" i="64"/>
  <c r="I58" i="77" s="1"/>
  <c r="R18" i="66"/>
  <c r="L8" i="66"/>
  <c r="AD18" i="66"/>
  <c r="R8" i="66"/>
  <c r="L18" i="66"/>
  <c r="R28" i="66"/>
  <c r="Z24" i="64"/>
  <c r="Y19" i="64"/>
  <c r="I16" i="77" s="1"/>
  <c r="AD55" i="72"/>
  <c r="K51" i="78"/>
  <c r="R48" i="66"/>
  <c r="L10" i="64"/>
  <c r="AD20" i="72"/>
  <c r="AD54" i="72"/>
  <c r="R38" i="66"/>
  <c r="K15" i="78"/>
  <c r="Z45" i="64"/>
  <c r="Y59" i="64"/>
  <c r="I56" i="77" s="1"/>
  <c r="K56" i="77" s="1"/>
  <c r="L38" i="66"/>
  <c r="AD38" i="66"/>
  <c r="W50" i="74"/>
  <c r="AJ8" i="66"/>
  <c r="AD8" i="66"/>
  <c r="X28" i="66"/>
  <c r="X48" i="66"/>
  <c r="AD28" i="66"/>
  <c r="AJ38" i="66"/>
  <c r="AJ28" i="66"/>
  <c r="L48" i="66"/>
  <c r="K20" i="77"/>
  <c r="AC24" i="64"/>
  <c r="L28" i="66"/>
  <c r="AJ48" i="66"/>
  <c r="X38" i="66"/>
  <c r="AD48" i="66"/>
  <c r="AJ18" i="66"/>
  <c r="K21" i="77"/>
  <c r="Y66" i="64"/>
  <c r="I63" i="77" s="1"/>
  <c r="K63" i="77" s="1"/>
  <c r="AC61" i="72"/>
  <c r="I58" i="78" s="1"/>
  <c r="Y63" i="64"/>
  <c r="I60" i="77" s="1"/>
  <c r="K60" i="77" s="1"/>
  <c r="AC63" i="72"/>
  <c r="I60" i="78" s="1"/>
  <c r="K60" i="78" s="1"/>
  <c r="AD38" i="72"/>
  <c r="AD39" i="72"/>
  <c r="K54" i="78"/>
  <c r="W30" i="74"/>
  <c r="AA7" i="74"/>
  <c r="U17" i="74"/>
  <c r="U37" i="74"/>
  <c r="K40" i="74"/>
  <c r="AA17" i="74"/>
  <c r="AA27" i="74"/>
  <c r="AG47" i="74"/>
  <c r="K33" i="78"/>
  <c r="K52" i="78"/>
  <c r="K31" i="78"/>
  <c r="Q10" i="74"/>
  <c r="Q50" i="74"/>
  <c r="AG27" i="74"/>
  <c r="O37" i="74"/>
  <c r="AM47" i="74"/>
  <c r="K58" i="77"/>
  <c r="K46" i="77"/>
  <c r="K24"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O7" i="74"/>
  <c r="U7" i="74"/>
  <c r="AM27" i="74"/>
  <c r="AG37" i="74"/>
  <c r="AC52" i="64"/>
  <c r="J49" i="77"/>
  <c r="K49" i="77" s="1"/>
  <c r="M51" i="66"/>
  <c r="J40" i="77"/>
  <c r="K40" i="77" s="1"/>
  <c r="K16" i="77"/>
  <c r="O51" i="66"/>
  <c r="J42" i="77"/>
  <c r="K42" i="77" s="1"/>
  <c r="AC53" i="72"/>
  <c r="I50" i="78" s="1"/>
  <c r="K50" i="78" s="1"/>
  <c r="AG35" i="72"/>
  <c r="I32" i="78"/>
  <c r="K32" i="78" s="1"/>
  <c r="K17" i="78"/>
  <c r="AI10" i="74"/>
  <c r="W20" i="74"/>
  <c r="AC40" i="74"/>
  <c r="K65" i="77"/>
  <c r="AC20" i="74"/>
  <c r="K30" i="74"/>
  <c r="AC30" i="74"/>
  <c r="AI50" i="74"/>
  <c r="O17" i="74"/>
  <c r="AG7" i="74"/>
  <c r="AM7" i="74"/>
  <c r="U47" i="74"/>
  <c r="AG23" i="72"/>
  <c r="J20" i="78"/>
  <c r="K20" i="78" s="1"/>
  <c r="T53" i="66"/>
  <c r="J53" i="77"/>
  <c r="K53" i="77" s="1"/>
  <c r="K32" i="77"/>
  <c r="AC19" i="72"/>
  <c r="K35" i="78"/>
  <c r="K17" i="77"/>
  <c r="K10" i="74"/>
  <c r="AC10" i="74"/>
  <c r="AI30" i="74"/>
  <c r="W40" i="74"/>
  <c r="AC50" i="74"/>
  <c r="AM17" i="74"/>
  <c r="AG17" i="74"/>
  <c r="AA37" i="74"/>
  <c r="K36" i="78"/>
  <c r="Y42" i="64"/>
  <c r="I39" i="77" s="1"/>
  <c r="K39" i="77" s="1"/>
  <c r="AC54" i="64"/>
  <c r="J51" i="77"/>
  <c r="K51" i="77" s="1"/>
  <c r="Y51" i="64"/>
  <c r="I48" i="77" s="1"/>
  <c r="K48" i="77" s="1"/>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Q53" i="74"/>
  <c r="AI33" i="74"/>
  <c r="K43" i="74"/>
  <c r="Q23" i="74"/>
  <c r="AI2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M44" i="74"/>
  <c r="AM54" i="74"/>
  <c r="AA54" i="74"/>
  <c r="O54" i="74"/>
  <c r="AG44" i="74"/>
  <c r="AA44" i="74"/>
  <c r="AG34" i="74"/>
  <c r="U34" i="74"/>
  <c r="O44" i="74"/>
  <c r="U44" i="74"/>
  <c r="AM34" i="74"/>
  <c r="AA34" i="74"/>
  <c r="O3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24" i="66"/>
  <c r="W24" i="66"/>
  <c r="Q24" i="66"/>
  <c r="K2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E17" i="66"/>
  <c r="AK3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N48" i="66"/>
  <c r="AL38" i="66"/>
  <c r="AF38" i="66"/>
  <c r="Z38" i="66"/>
  <c r="T38" i="66"/>
  <c r="Z28" i="66"/>
  <c r="N38" i="66"/>
  <c r="AF28" i="66"/>
  <c r="N28" i="66"/>
  <c r="Z18" i="66"/>
  <c r="Z8" i="66"/>
  <c r="AF18" i="66"/>
  <c r="T8" i="66"/>
  <c r="AL28" i="66"/>
  <c r="AL18" i="66"/>
  <c r="AF8" i="66"/>
  <c r="N18"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AC51" i="64"/>
  <c r="AM52" i="66"/>
  <c r="AG52" i="66"/>
  <c r="AA52" i="66"/>
  <c r="U52" i="66"/>
  <c r="AM22" i="66"/>
  <c r="U12" i="66"/>
  <c r="U32" i="66"/>
  <c r="O12" i="66"/>
  <c r="AA12" i="66"/>
  <c r="G61" i="77"/>
  <c r="H61" i="77" s="1"/>
  <c r="G43" i="77"/>
  <c r="H43" i="77" s="1"/>
  <c r="G25" i="77"/>
  <c r="H25" i="77" s="1"/>
  <c r="G37" i="77"/>
  <c r="H37" i="77" s="1"/>
  <c r="G55" i="77"/>
  <c r="H55" i="77" s="1"/>
  <c r="G19" i="77"/>
  <c r="H19" i="77" s="1"/>
  <c r="G49" i="77"/>
  <c r="H49" i="77" s="1"/>
  <c r="G31" i="77"/>
  <c r="H31" i="77" s="1"/>
  <c r="G13" i="77"/>
  <c r="H13" i="77" s="1"/>
  <c r="Z38" i="64"/>
  <c r="Y38" i="64"/>
  <c r="I35" i="77" s="1"/>
  <c r="K35" i="77" s="1"/>
  <c r="Z57" i="64"/>
  <c r="Y57" i="64"/>
  <c r="I54" i="77" s="1"/>
  <c r="K54" i="77" s="1"/>
  <c r="Y36" i="64"/>
  <c r="I33" i="77" s="1"/>
  <c r="K33" i="77" s="1"/>
  <c r="Z36" i="64"/>
  <c r="Y10" i="64"/>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Z47" i="64"/>
  <c r="Y47" i="64"/>
  <c r="I44" i="77" s="1"/>
  <c r="K44" i="77" s="1"/>
  <c r="Y58" i="64"/>
  <c r="I55" i="77" s="1"/>
  <c r="K55" i="77" s="1"/>
  <c r="Z58" i="64"/>
  <c r="Z30" i="64"/>
  <c r="Y30" i="64"/>
  <c r="I27" i="77" s="1"/>
  <c r="K27" i="77" s="1"/>
  <c r="AC25" i="64"/>
  <c r="AC26" i="64"/>
  <c r="Z17" i="64"/>
  <c r="X18" i="64" s="1"/>
  <c r="Z18" i="64" s="1"/>
  <c r="Y17" i="64"/>
  <c r="I14" i="77" s="1"/>
  <c r="Z22" i="64"/>
  <c r="Y22" i="64"/>
  <c r="I19" i="77" s="1"/>
  <c r="K19" i="77" s="1"/>
  <c r="Z69" i="64"/>
  <c r="Y69" i="64"/>
  <c r="I66" i="77" s="1"/>
  <c r="K66" i="77" s="1"/>
  <c r="Z65" i="64"/>
  <c r="Y65" i="64"/>
  <c r="I62" i="77" s="1"/>
  <c r="K62" i="77" s="1"/>
  <c r="Z50" i="64"/>
  <c r="Y50" i="64"/>
  <c r="I47" i="77" s="1"/>
  <c r="K47" i="77" s="1"/>
  <c r="W13" i="55"/>
  <c r="X13" i="55" s="1"/>
  <c r="AB13" i="55" s="1"/>
  <c r="AC13" i="55"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M16" i="64" l="1"/>
  <c r="AB16" i="64" s="1"/>
  <c r="N16" i="64"/>
  <c r="M64" i="64"/>
  <c r="N64" i="64"/>
  <c r="AC39" i="64"/>
  <c r="AC42" i="64"/>
  <c r="AC19" i="64"/>
  <c r="AK7" i="66"/>
  <c r="AK27" i="66"/>
  <c r="Y18" i="64"/>
  <c r="I15" i="77" s="1"/>
  <c r="Y17" i="66"/>
  <c r="AE27" i="66"/>
  <c r="Y7" i="66"/>
  <c r="Y37" i="66"/>
  <c r="S17" i="66"/>
  <c r="M37" i="66"/>
  <c r="Y27" i="66"/>
  <c r="AE37" i="66"/>
  <c r="S37" i="66"/>
  <c r="M27" i="66"/>
  <c r="M47" i="66"/>
  <c r="S7" i="66"/>
  <c r="AE7" i="66"/>
  <c r="M17" i="66"/>
  <c r="Y47" i="66"/>
  <c r="AK17" i="66"/>
  <c r="M7" i="66"/>
  <c r="S27" i="66"/>
  <c r="AE47" i="66"/>
  <c r="AK47" i="66"/>
  <c r="S47" i="66"/>
  <c r="N21" i="66"/>
  <c r="Z41" i="66"/>
  <c r="Q34" i="66"/>
  <c r="W34" i="66"/>
  <c r="AC34" i="66"/>
  <c r="AG12" i="66"/>
  <c r="R51" i="66"/>
  <c r="K14" i="66"/>
  <c r="AI53" i="74"/>
  <c r="AG22" i="66"/>
  <c r="AL8" i="66"/>
  <c r="T48" i="66"/>
  <c r="O22" i="66"/>
  <c r="AG42" i="66"/>
  <c r="T18" i="66"/>
  <c r="Z48" i="66"/>
  <c r="AJ31" i="66"/>
  <c r="W14" i="66"/>
  <c r="AI54" i="66"/>
  <c r="O24" i="74"/>
  <c r="U54" i="74"/>
  <c r="AI24" i="66"/>
  <c r="U22" i="66"/>
  <c r="AI44" i="66"/>
  <c r="AD11" i="66"/>
  <c r="Q14" i="66"/>
  <c r="Q54" i="66"/>
  <c r="AA22" i="66"/>
  <c r="AM42" i="66"/>
  <c r="T28" i="66"/>
  <c r="AF48" i="66"/>
  <c r="AJ41" i="66"/>
  <c r="AC14" i="66"/>
  <c r="K44" i="66"/>
  <c r="AA24" i="74"/>
  <c r="AG54" i="74"/>
  <c r="AM12" i="66"/>
  <c r="K34" i="66"/>
  <c r="O32" i="66"/>
  <c r="AA32" i="66"/>
  <c r="AM32" i="66"/>
  <c r="W44" i="66"/>
  <c r="AI34" i="66"/>
  <c r="O42" i="66"/>
  <c r="X21" i="66"/>
  <c r="W54" i="66"/>
  <c r="Q44" i="66"/>
  <c r="U42" i="66"/>
  <c r="AA42" i="66"/>
  <c r="AG32" i="66"/>
  <c r="O52" i="66"/>
  <c r="N8" i="66"/>
  <c r="AL48" i="66"/>
  <c r="L41" i="66"/>
  <c r="AI14" i="66"/>
  <c r="AC44" i="66"/>
  <c r="AM24" i="74"/>
  <c r="Z12" i="64"/>
  <c r="X13" i="64" s="1"/>
  <c r="Y13" i="64" s="1"/>
  <c r="I10" i="77" s="1"/>
  <c r="AJ21" i="66"/>
  <c r="X11" i="66"/>
  <c r="L21" i="66"/>
  <c r="AD21" i="66"/>
  <c r="AJ51" i="66"/>
  <c r="AD41" i="66"/>
  <c r="AF11" i="66"/>
  <c r="N51" i="66"/>
  <c r="AC13" i="74"/>
  <c r="K13" i="74"/>
  <c r="AC23" i="74"/>
  <c r="W43" i="74"/>
  <c r="Q43" i="74"/>
  <c r="AC53" i="74"/>
  <c r="R41" i="66"/>
  <c r="AJ11" i="66"/>
  <c r="L31" i="66"/>
  <c r="R31" i="66"/>
  <c r="X41" i="66"/>
  <c r="L51" i="66"/>
  <c r="T31" i="66"/>
  <c r="AF51" i="66"/>
  <c r="K23" i="74"/>
  <c r="W13" i="74"/>
  <c r="Q33" i="74"/>
  <c r="K33" i="74"/>
  <c r="AC43" i="74"/>
  <c r="K53" i="74"/>
  <c r="L11" i="66"/>
  <c r="R11" i="66"/>
  <c r="R21" i="66"/>
  <c r="X31" i="66"/>
  <c r="AD31" i="66"/>
  <c r="X51" i="66"/>
  <c r="AD51" i="66"/>
  <c r="T11" i="66"/>
  <c r="AL31" i="66"/>
  <c r="AG53" i="72"/>
  <c r="W23" i="74"/>
  <c r="AI13" i="74"/>
  <c r="AC33" i="74"/>
  <c r="W33" i="74"/>
  <c r="AI43" i="74"/>
  <c r="W53" i="74"/>
  <c r="AF9" i="74"/>
  <c r="AI39" i="74"/>
  <c r="AE15" i="74"/>
  <c r="AE55" i="74"/>
  <c r="N23" i="74"/>
  <c r="J8" i="74"/>
  <c r="P38" i="74"/>
  <c r="W32" i="74"/>
  <c r="X12" i="74"/>
  <c r="L22" i="74"/>
  <c r="R42" i="74"/>
  <c r="AD52" i="74"/>
  <c r="AG28" i="74"/>
  <c r="Z25" i="74"/>
  <c r="S21" i="74"/>
  <c r="AE31" i="74"/>
  <c r="AE51" i="74"/>
  <c r="X45" i="74"/>
  <c r="AI54" i="74"/>
  <c r="R51" i="74"/>
  <c r="X54" i="74"/>
  <c r="O9" i="74"/>
  <c r="AD8" i="74"/>
  <c r="AM45" i="74"/>
  <c r="Q21" i="74"/>
  <c r="AF39" i="74"/>
  <c r="K19" i="74"/>
  <c r="Q49" i="74"/>
  <c r="AK35" i="74"/>
  <c r="AL33" i="74"/>
  <c r="P28" i="74"/>
  <c r="AB48" i="74"/>
  <c r="K42" i="74"/>
  <c r="R22" i="74"/>
  <c r="AJ22" i="74"/>
  <c r="R32" i="74"/>
  <c r="L52" i="74"/>
  <c r="AM38" i="74"/>
  <c r="N45" i="74"/>
  <c r="AK21" i="74"/>
  <c r="M41" i="74"/>
  <c r="AJ15" i="74"/>
  <c r="Q24" i="74"/>
  <c r="AJ21" i="74"/>
  <c r="Q35" i="74"/>
  <c r="T32" i="74"/>
  <c r="M22" i="74"/>
  <c r="T19" i="74"/>
  <c r="N49" i="74"/>
  <c r="AC19" i="74"/>
  <c r="M15" i="74"/>
  <c r="Y55" i="74"/>
  <c r="Z13" i="74"/>
  <c r="AL43" i="74"/>
  <c r="J28" i="74"/>
  <c r="Q12" i="74"/>
  <c r="Q52" i="74"/>
  <c r="AD22" i="74"/>
  <c r="L32" i="74"/>
  <c r="AD32" i="74"/>
  <c r="Z15" i="74"/>
  <c r="Z55" i="74"/>
  <c r="AK11" i="74"/>
  <c r="M31" i="74"/>
  <c r="S51" i="74"/>
  <c r="AJ35" i="74"/>
  <c r="AI34" i="74"/>
  <c r="AD31" i="74"/>
  <c r="X34" i="74"/>
  <c r="AL52" i="74"/>
  <c r="AK42" i="74"/>
  <c r="U15" i="74"/>
  <c r="M38"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BM12" i="54"/>
  <c r="BJ11" i="54"/>
  <c r="BH11" i="54" s="1"/>
  <c r="I11" i="54"/>
  <c r="K11" i="54"/>
  <c r="M11" i="54"/>
  <c r="O11" i="54"/>
  <c r="Q11" i="54"/>
  <c r="I13" i="54"/>
  <c r="K13" i="54"/>
  <c r="M13" i="54"/>
  <c r="O13" i="54"/>
  <c r="Q13" i="54"/>
  <c r="AA16" i="64" l="1"/>
  <c r="AB17" i="64"/>
  <c r="Z13" i="64"/>
  <c r="R13" i="54"/>
  <c r="S13" i="54" s="1"/>
  <c r="AL6" i="74"/>
  <c r="AF6" i="74"/>
  <c r="N6" i="74"/>
  <c r="Z6" i="74"/>
  <c r="T6" i="74"/>
  <c r="U6" i="74"/>
  <c r="AM6" i="74"/>
  <c r="O6" i="74"/>
  <c r="AA6" i="74"/>
  <c r="AG6" i="74"/>
  <c r="AE10" i="72"/>
  <c r="J7" i="78" s="1"/>
  <c r="K7" i="78" s="1"/>
  <c r="AF11" i="72"/>
  <c r="AE11" i="72" s="1"/>
  <c r="BL11" i="54"/>
  <c r="BK11" i="54" s="1"/>
  <c r="R11" i="54"/>
  <c r="S11" i="54" s="1"/>
  <c r="AA17" i="64" l="1"/>
  <c r="AB18" i="64"/>
  <c r="AA18" i="64" s="1"/>
  <c r="V47" i="66"/>
  <c r="V37" i="66"/>
  <c r="AH17" i="66"/>
  <c r="AB47" i="66"/>
  <c r="AH7" i="66"/>
  <c r="J47" i="66"/>
  <c r="V17" i="66"/>
  <c r="P17" i="66"/>
  <c r="AB17" i="66"/>
  <c r="V27" i="66"/>
  <c r="J13" i="77"/>
  <c r="K13" i="77" s="1"/>
  <c r="AB7" i="66"/>
  <c r="J27" i="66"/>
  <c r="P37" i="66"/>
  <c r="P27" i="66"/>
  <c r="AH47" i="66"/>
  <c r="AC16" i="64"/>
  <c r="J37" i="66"/>
  <c r="AH27" i="66"/>
  <c r="J17" i="66"/>
  <c r="AB37" i="66"/>
  <c r="J7" i="66"/>
  <c r="P47" i="66"/>
  <c r="V7" i="66"/>
  <c r="P7" i="66"/>
  <c r="AB27" i="66"/>
  <c r="AH37" i="66"/>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J15" i="77" l="1"/>
  <c r="K15" i="77" s="1"/>
  <c r="X7" i="66"/>
  <c r="R27" i="66"/>
  <c r="L27" i="66"/>
  <c r="AJ37" i="66"/>
  <c r="X17" i="66"/>
  <c r="L7" i="66"/>
  <c r="AJ47" i="66"/>
  <c r="L37" i="66"/>
  <c r="AD17" i="66"/>
  <c r="AJ17" i="66"/>
  <c r="X47" i="66"/>
  <c r="R17" i="66"/>
  <c r="R47" i="66"/>
  <c r="R7" i="66"/>
  <c r="X27" i="66"/>
  <c r="R37" i="66"/>
  <c r="AD27" i="66"/>
  <c r="AJ27" i="66"/>
  <c r="L17" i="66"/>
  <c r="L47" i="66"/>
  <c r="AD37" i="66"/>
  <c r="AC18" i="64"/>
  <c r="AD7" i="66"/>
  <c r="AJ7" i="66"/>
  <c r="X37" i="66"/>
  <c r="AD47" i="66"/>
  <c r="J14" i="77"/>
  <c r="K14" i="77" s="1"/>
  <c r="W37" i="66"/>
  <c r="AI17" i="66"/>
  <c r="Q7" i="66"/>
  <c r="AC17" i="66"/>
  <c r="K7" i="66"/>
  <c r="AI7" i="66"/>
  <c r="K27" i="66"/>
  <c r="Q37" i="66"/>
  <c r="AC37" i="66"/>
  <c r="AC17" i="64"/>
  <c r="K37" i="66"/>
  <c r="W17" i="66"/>
  <c r="AI47" i="66"/>
  <c r="W47" i="66"/>
  <c r="AI27" i="66"/>
  <c r="Q17" i="66"/>
  <c r="Q47" i="66"/>
  <c r="K47" i="66"/>
  <c r="AC47" i="66"/>
  <c r="AC27" i="66"/>
  <c r="K17" i="66"/>
  <c r="W27" i="66"/>
  <c r="AI37" i="66"/>
  <c r="Q27" i="66"/>
  <c r="AC7" i="66"/>
  <c r="W7" i="66"/>
  <c r="C5" i="57"/>
  <c r="K8" i="56"/>
  <c r="K38" i="56" s="1"/>
  <c r="S36" i="56" s="1"/>
  <c r="L52" i="57"/>
  <c r="L58" i="57"/>
  <c r="L64" i="57"/>
  <c r="L70" i="57"/>
  <c r="L76" i="57"/>
  <c r="L82" i="57"/>
  <c r="L88" i="57"/>
  <c r="L94" i="57"/>
  <c r="L100" i="57"/>
  <c r="L106" i="57"/>
  <c r="L112" i="57"/>
  <c r="L118" i="57"/>
  <c r="L124" i="57"/>
  <c r="L130" i="57"/>
  <c r="L136" i="57"/>
  <c r="L142" i="57"/>
  <c r="L148" i="57"/>
  <c r="L154" i="57"/>
  <c r="L160" i="57"/>
  <c r="L166" i="57"/>
  <c r="L172" i="57"/>
  <c r="L178" i="57"/>
  <c r="L184" i="57"/>
  <c r="L190" i="57"/>
  <c r="L196" i="57"/>
  <c r="L202" i="57"/>
  <c r="L208" i="57"/>
  <c r="L214" i="57"/>
  <c r="L220" i="57"/>
  <c r="L226" i="57"/>
  <c r="L232" i="57"/>
  <c r="L238" i="57"/>
  <c r="L244" i="57"/>
  <c r="L250" i="57"/>
  <c r="L256" i="57"/>
  <c r="L262" i="57"/>
  <c r="L268" i="57"/>
  <c r="L274" i="57"/>
  <c r="L280" i="57"/>
  <c r="L286" i="57"/>
  <c r="L292" i="57"/>
  <c r="L298" i="57"/>
  <c r="L304" i="57"/>
  <c r="L310" i="57"/>
  <c r="L316" i="57"/>
  <c r="L322" i="57"/>
  <c r="L328" i="57"/>
  <c r="L334" i="57"/>
  <c r="L340" i="57"/>
  <c r="L346" i="57"/>
  <c r="L352" i="57"/>
  <c r="L358" i="57"/>
  <c r="L364" i="57"/>
  <c r="L370" i="57"/>
  <c r="L376" i="57"/>
  <c r="L382" i="57"/>
  <c r="L388" i="57"/>
  <c r="L394" i="57"/>
  <c r="L400" i="57"/>
  <c r="L406" i="57"/>
  <c r="L412" i="57"/>
  <c r="L418" i="57"/>
  <c r="K52" i="57"/>
  <c r="K58" i="57"/>
  <c r="K64" i="57"/>
  <c r="K70" i="57"/>
  <c r="K76" i="57"/>
  <c r="K82" i="57"/>
  <c r="K88" i="57"/>
  <c r="K94" i="57"/>
  <c r="K100" i="57"/>
  <c r="K106" i="57"/>
  <c r="K112" i="57"/>
  <c r="K118" i="57"/>
  <c r="K124" i="57"/>
  <c r="K130" i="57"/>
  <c r="K136" i="57"/>
  <c r="K142" i="57"/>
  <c r="K148" i="57"/>
  <c r="K154" i="57"/>
  <c r="K160" i="57"/>
  <c r="K166" i="57"/>
  <c r="K172" i="57"/>
  <c r="K178" i="57"/>
  <c r="K184" i="57"/>
  <c r="K190" i="57"/>
  <c r="K196" i="57"/>
  <c r="K202" i="57"/>
  <c r="K208" i="57"/>
  <c r="K214" i="57"/>
  <c r="K220" i="57"/>
  <c r="K226" i="57"/>
  <c r="K232" i="57"/>
  <c r="K238" i="57"/>
  <c r="K244" i="57"/>
  <c r="K250" i="57"/>
  <c r="K256" i="57"/>
  <c r="K262" i="57"/>
  <c r="K268" i="57"/>
  <c r="K274" i="57"/>
  <c r="K280" i="57"/>
  <c r="K286" i="57"/>
  <c r="K292" i="57"/>
  <c r="K298" i="57"/>
  <c r="K304" i="57"/>
  <c r="K310" i="57"/>
  <c r="K316" i="57"/>
  <c r="K322" i="57"/>
  <c r="K328" i="57"/>
  <c r="K334" i="57"/>
  <c r="K340" i="57"/>
  <c r="K346" i="57"/>
  <c r="K352" i="57"/>
  <c r="K358" i="57"/>
  <c r="K364" i="57"/>
  <c r="K370" i="57"/>
  <c r="K376" i="57"/>
  <c r="K382" i="57"/>
  <c r="K388" i="57"/>
  <c r="K394" i="57"/>
  <c r="K400" i="57"/>
  <c r="K406" i="57"/>
  <c r="K412" i="57"/>
  <c r="K418" i="57"/>
  <c r="J52" i="57"/>
  <c r="J58" i="57"/>
  <c r="J64" i="57"/>
  <c r="J70" i="57"/>
  <c r="J76" i="57"/>
  <c r="J82" i="57"/>
  <c r="J88" i="57"/>
  <c r="J94" i="57"/>
  <c r="J100" i="57"/>
  <c r="J106" i="57"/>
  <c r="J112" i="57"/>
  <c r="J118" i="57"/>
  <c r="J124" i="57"/>
  <c r="J130" i="57"/>
  <c r="J136" i="57"/>
  <c r="J142" i="57"/>
  <c r="J148" i="57"/>
  <c r="J154" i="57"/>
  <c r="J160" i="57"/>
  <c r="J166" i="57"/>
  <c r="J172" i="57"/>
  <c r="J178" i="57"/>
  <c r="J184" i="57"/>
  <c r="J190" i="57"/>
  <c r="J196" i="57"/>
  <c r="J202" i="57"/>
  <c r="J208" i="57"/>
  <c r="J214" i="57"/>
  <c r="J220" i="57"/>
  <c r="J226" i="57"/>
  <c r="J232" i="57"/>
  <c r="J238" i="57"/>
  <c r="J244" i="57"/>
  <c r="J250" i="57"/>
  <c r="J256" i="57"/>
  <c r="J262" i="57"/>
  <c r="J268" i="57"/>
  <c r="J274" i="57"/>
  <c r="J280" i="57"/>
  <c r="J286" i="57"/>
  <c r="J292" i="57"/>
  <c r="J298" i="57"/>
  <c r="J304" i="57"/>
  <c r="J310" i="57"/>
  <c r="J316" i="57"/>
  <c r="J322" i="57"/>
  <c r="J328" i="57"/>
  <c r="J334" i="57"/>
  <c r="J340" i="57"/>
  <c r="J346" i="57"/>
  <c r="J352" i="57"/>
  <c r="J358" i="57"/>
  <c r="J364" i="57"/>
  <c r="J370" i="57"/>
  <c r="J376" i="57"/>
  <c r="J382" i="57"/>
  <c r="J388" i="57"/>
  <c r="J394" i="57"/>
  <c r="J400" i="57"/>
  <c r="J406" i="57"/>
  <c r="J412" i="57"/>
  <c r="J418" i="57"/>
  <c r="I52" i="57"/>
  <c r="I58" i="57"/>
  <c r="I64" i="57"/>
  <c r="I70" i="57"/>
  <c r="I76" i="57"/>
  <c r="I82" i="57"/>
  <c r="I88" i="57"/>
  <c r="I94" i="57"/>
  <c r="I100" i="57"/>
  <c r="I106" i="57"/>
  <c r="I112" i="57"/>
  <c r="I118" i="57"/>
  <c r="I124" i="57"/>
  <c r="I130" i="57"/>
  <c r="I136" i="57"/>
  <c r="I142" i="57"/>
  <c r="I148" i="57"/>
  <c r="I154" i="57"/>
  <c r="I160" i="57"/>
  <c r="I166" i="57"/>
  <c r="I172" i="57"/>
  <c r="I178" i="57"/>
  <c r="I184" i="57"/>
  <c r="I190" i="57"/>
  <c r="I196" i="57"/>
  <c r="I202" i="57"/>
  <c r="I208" i="57"/>
  <c r="I214" i="57"/>
  <c r="I220" i="57"/>
  <c r="I226" i="57"/>
  <c r="I232" i="57"/>
  <c r="I238" i="57"/>
  <c r="I244" i="57"/>
  <c r="I250" i="57"/>
  <c r="I256" i="57"/>
  <c r="I262" i="57"/>
  <c r="I268" i="57"/>
  <c r="I274" i="57"/>
  <c r="I280" i="57"/>
  <c r="I286" i="57"/>
  <c r="I292" i="57"/>
  <c r="I298" i="57"/>
  <c r="I304" i="57"/>
  <c r="I310" i="57"/>
  <c r="I316" i="57"/>
  <c r="I322" i="57"/>
  <c r="I328" i="57"/>
  <c r="I334" i="57"/>
  <c r="I340" i="57"/>
  <c r="I346" i="57"/>
  <c r="I352" i="57"/>
  <c r="I358" i="57"/>
  <c r="I364" i="57"/>
  <c r="I370" i="57"/>
  <c r="I376" i="57"/>
  <c r="I382" i="57"/>
  <c r="I388" i="57"/>
  <c r="I394" i="57"/>
  <c r="I400" i="57"/>
  <c r="I406" i="57"/>
  <c r="I412" i="57"/>
  <c r="I418" i="57"/>
  <c r="H52" i="57"/>
  <c r="H58" i="57"/>
  <c r="H64" i="57"/>
  <c r="H70" i="57"/>
  <c r="H76" i="57"/>
  <c r="H82" i="57"/>
  <c r="H88" i="57"/>
  <c r="H94" i="57"/>
  <c r="H100" i="57"/>
  <c r="H106" i="57"/>
  <c r="H112" i="57"/>
  <c r="H118" i="57"/>
  <c r="H124" i="57"/>
  <c r="H130" i="57"/>
  <c r="H136" i="57"/>
  <c r="H142" i="57"/>
  <c r="H148" i="57"/>
  <c r="H154" i="57"/>
  <c r="H160" i="57"/>
  <c r="H166" i="57"/>
  <c r="H172" i="57"/>
  <c r="H178" i="57"/>
  <c r="H184" i="57"/>
  <c r="H190" i="57"/>
  <c r="H196" i="57"/>
  <c r="H202" i="57"/>
  <c r="H208" i="57"/>
  <c r="H214" i="57"/>
  <c r="H220" i="57"/>
  <c r="H226" i="57"/>
  <c r="H232" i="57"/>
  <c r="H238" i="57"/>
  <c r="H244" i="57"/>
  <c r="H250" i="57"/>
  <c r="H256" i="57"/>
  <c r="H262" i="57"/>
  <c r="H268" i="57"/>
  <c r="H274" i="57"/>
  <c r="H280" i="57"/>
  <c r="H286" i="57"/>
  <c r="H292" i="57"/>
  <c r="H298" i="57"/>
  <c r="H304" i="57"/>
  <c r="H310" i="57"/>
  <c r="H316" i="57"/>
  <c r="H322" i="57"/>
  <c r="H328" i="57"/>
  <c r="H334" i="57"/>
  <c r="H340" i="57"/>
  <c r="H346" i="57"/>
  <c r="H352" i="57"/>
  <c r="H358" i="57"/>
  <c r="H364" i="57"/>
  <c r="H370" i="57"/>
  <c r="H376" i="57"/>
  <c r="H382" i="57"/>
  <c r="H388" i="57"/>
  <c r="H394" i="57"/>
  <c r="H400" i="57"/>
  <c r="H406" i="57"/>
  <c r="H412" i="57"/>
  <c r="H418" i="57"/>
  <c r="G52" i="57"/>
  <c r="G58" i="57"/>
  <c r="G64" i="57"/>
  <c r="G70" i="57"/>
  <c r="G76" i="57"/>
  <c r="G82" i="57"/>
  <c r="G88" i="57"/>
  <c r="G94" i="57"/>
  <c r="G100" i="57"/>
  <c r="G106" i="57"/>
  <c r="G112" i="57"/>
  <c r="G118" i="57"/>
  <c r="G124" i="57"/>
  <c r="G130" i="57"/>
  <c r="G136" i="57"/>
  <c r="G142" i="57"/>
  <c r="G148" i="57"/>
  <c r="G154" i="57"/>
  <c r="G160" i="57"/>
  <c r="G166" i="57"/>
  <c r="G172" i="57"/>
  <c r="G178" i="57"/>
  <c r="G184" i="57"/>
  <c r="G190" i="57"/>
  <c r="G196" i="57"/>
  <c r="G202" i="57"/>
  <c r="G208" i="57"/>
  <c r="G214" i="57"/>
  <c r="G220" i="57"/>
  <c r="G226" i="57"/>
  <c r="G232" i="57"/>
  <c r="G238" i="57"/>
  <c r="G244" i="57"/>
  <c r="G250" i="57"/>
  <c r="G256" i="57"/>
  <c r="G262" i="57"/>
  <c r="G268" i="57"/>
  <c r="G274" i="57"/>
  <c r="G280" i="57"/>
  <c r="G286" i="57"/>
  <c r="G292" i="57"/>
  <c r="G298" i="57"/>
  <c r="G304" i="57"/>
  <c r="G310" i="57"/>
  <c r="G316" i="57"/>
  <c r="G322" i="57"/>
  <c r="G328" i="57"/>
  <c r="G334" i="57"/>
  <c r="G340" i="57"/>
  <c r="G346" i="57"/>
  <c r="G352" i="57"/>
  <c r="G358" i="57"/>
  <c r="G364" i="57"/>
  <c r="G370" i="57"/>
  <c r="G376" i="57"/>
  <c r="G382" i="57"/>
  <c r="G388" i="57"/>
  <c r="G394" i="57"/>
  <c r="G400" i="57"/>
  <c r="G406" i="57"/>
  <c r="G412" i="57"/>
  <c r="G418" i="57"/>
  <c r="F10" i="57"/>
  <c r="F52" i="57"/>
  <c r="F58" i="57"/>
  <c r="F64" i="57"/>
  <c r="F70" i="57"/>
  <c r="F76" i="57"/>
  <c r="F82" i="57"/>
  <c r="F88" i="57"/>
  <c r="F94" i="57"/>
  <c r="F100" i="57"/>
  <c r="F106" i="57"/>
  <c r="F112" i="57"/>
  <c r="F118" i="57"/>
  <c r="F124" i="57"/>
  <c r="F130" i="57"/>
  <c r="F136" i="57"/>
  <c r="F142" i="57"/>
  <c r="F148" i="57"/>
  <c r="F154" i="57"/>
  <c r="F160" i="57"/>
  <c r="F166" i="57"/>
  <c r="F172" i="57"/>
  <c r="F178" i="57"/>
  <c r="F184" i="57"/>
  <c r="F190" i="57"/>
  <c r="F196" i="57"/>
  <c r="F202" i="57"/>
  <c r="F208" i="57"/>
  <c r="F214" i="57"/>
  <c r="F220" i="57"/>
  <c r="F226" i="57"/>
  <c r="F232" i="57"/>
  <c r="F238" i="57"/>
  <c r="F244" i="57"/>
  <c r="F250" i="57"/>
  <c r="F256" i="57"/>
  <c r="F262" i="57"/>
  <c r="F268" i="57"/>
  <c r="F274" i="57"/>
  <c r="F280" i="57"/>
  <c r="F286" i="57"/>
  <c r="F292" i="57"/>
  <c r="F298" i="57"/>
  <c r="F304" i="57"/>
  <c r="F310" i="57"/>
  <c r="F316" i="57"/>
  <c r="F322" i="57"/>
  <c r="F328" i="57"/>
  <c r="F334" i="57"/>
  <c r="F340" i="57"/>
  <c r="F346" i="57"/>
  <c r="F352" i="57"/>
  <c r="F358" i="57"/>
  <c r="F364" i="57"/>
  <c r="F370" i="57"/>
  <c r="F376" i="57"/>
  <c r="F382" i="57"/>
  <c r="F388" i="57"/>
  <c r="F394" i="57"/>
  <c r="F400" i="57"/>
  <c r="F406" i="57"/>
  <c r="F412" i="57"/>
  <c r="F418" i="57"/>
  <c r="E7" i="57"/>
  <c r="E10" i="57"/>
  <c r="E16" i="57"/>
  <c r="E22" i="57"/>
  <c r="E28" i="57"/>
  <c r="E34" i="57"/>
  <c r="E40" i="57"/>
  <c r="E46" i="57"/>
  <c r="E52" i="57"/>
  <c r="E58" i="57"/>
  <c r="E64" i="57"/>
  <c r="E70" i="57"/>
  <c r="E76" i="57"/>
  <c r="E82" i="57"/>
  <c r="E88" i="57"/>
  <c r="E94" i="57"/>
  <c r="E100" i="57"/>
  <c r="E106" i="57"/>
  <c r="E112" i="57"/>
  <c r="E118" i="57"/>
  <c r="E124" i="57"/>
  <c r="E130" i="57"/>
  <c r="E136" i="57"/>
  <c r="E142" i="57"/>
  <c r="E148" i="57"/>
  <c r="E154" i="57"/>
  <c r="E160" i="57"/>
  <c r="E166" i="57"/>
  <c r="E172" i="57"/>
  <c r="E178" i="57"/>
  <c r="E184" i="57"/>
  <c r="E190" i="57"/>
  <c r="E196" i="57"/>
  <c r="E202" i="57"/>
  <c r="E208" i="57"/>
  <c r="E214" i="57"/>
  <c r="E220" i="57"/>
  <c r="E226" i="57"/>
  <c r="E232" i="57"/>
  <c r="E238" i="57"/>
  <c r="E244" i="57"/>
  <c r="E250" i="57"/>
  <c r="E256" i="57"/>
  <c r="E262" i="57"/>
  <c r="E268" i="57"/>
  <c r="E274" i="57"/>
  <c r="E280" i="57"/>
  <c r="E286" i="57"/>
  <c r="E292" i="57"/>
  <c r="E298" i="57"/>
  <c r="E304" i="57"/>
  <c r="E310" i="57"/>
  <c r="E316" i="57"/>
  <c r="E322" i="57"/>
  <c r="E328" i="57"/>
  <c r="E334" i="57"/>
  <c r="E340" i="57"/>
  <c r="E346" i="57"/>
  <c r="E352" i="57"/>
  <c r="E358" i="57"/>
  <c r="E364" i="57"/>
  <c r="E370" i="57"/>
  <c r="E376" i="57"/>
  <c r="E382" i="57"/>
  <c r="E388" i="57"/>
  <c r="E394" i="57"/>
  <c r="E400" i="57"/>
  <c r="E406" i="57"/>
  <c r="E412" i="57"/>
  <c r="E418" i="57"/>
  <c r="D7" i="57"/>
  <c r="D16" i="57"/>
  <c r="D22" i="57"/>
  <c r="D28" i="57"/>
  <c r="D34" i="57"/>
  <c r="D40" i="57"/>
  <c r="D46" i="57"/>
  <c r="D52" i="57"/>
  <c r="D58" i="57"/>
  <c r="D64" i="57"/>
  <c r="D70" i="57"/>
  <c r="D76" i="57"/>
  <c r="D82" i="57"/>
  <c r="D88" i="57"/>
  <c r="D94" i="57"/>
  <c r="D100" i="57"/>
  <c r="D106" i="57"/>
  <c r="D112" i="57"/>
  <c r="D118" i="57"/>
  <c r="D124" i="57"/>
  <c r="D130" i="57"/>
  <c r="D136" i="57"/>
  <c r="D142" i="57"/>
  <c r="D148" i="57"/>
  <c r="D154" i="57"/>
  <c r="D160" i="57"/>
  <c r="D166" i="57"/>
  <c r="D172" i="57"/>
  <c r="D178" i="57"/>
  <c r="D184" i="57"/>
  <c r="D190" i="57"/>
  <c r="D196" i="57"/>
  <c r="D202" i="57"/>
  <c r="D208" i="57"/>
  <c r="D214" i="57"/>
  <c r="D220" i="57"/>
  <c r="D226" i="57"/>
  <c r="D232" i="57"/>
  <c r="D238" i="57"/>
  <c r="D244" i="57"/>
  <c r="D250" i="57"/>
  <c r="D256" i="57"/>
  <c r="D262" i="57"/>
  <c r="D268" i="57"/>
  <c r="D274" i="57"/>
  <c r="D280" i="57"/>
  <c r="D286" i="57"/>
  <c r="D292" i="57"/>
  <c r="D298" i="57"/>
  <c r="D304" i="57"/>
  <c r="D310" i="57"/>
  <c r="D316" i="57"/>
  <c r="D322" i="57"/>
  <c r="D328" i="57"/>
  <c r="D334" i="57"/>
  <c r="D340" i="57"/>
  <c r="D346" i="57"/>
  <c r="D352" i="57"/>
  <c r="D358" i="57"/>
  <c r="D364" i="57"/>
  <c r="D370" i="57"/>
  <c r="D376" i="57"/>
  <c r="D382" i="57"/>
  <c r="D388" i="57"/>
  <c r="D394" i="57"/>
  <c r="D400" i="57"/>
  <c r="D406" i="57"/>
  <c r="D412" i="57"/>
  <c r="D418" i="57"/>
  <c r="C7" i="57"/>
  <c r="C16" i="57"/>
  <c r="C22" i="57"/>
  <c r="C28" i="57"/>
  <c r="C34" i="57"/>
  <c r="C40" i="57"/>
  <c r="C46" i="57"/>
  <c r="C52" i="57"/>
  <c r="C58" i="57"/>
  <c r="C64" i="57"/>
  <c r="C70" i="57"/>
  <c r="C76" i="57"/>
  <c r="C82" i="57"/>
  <c r="C88" i="57"/>
  <c r="C94" i="57"/>
  <c r="C100" i="57"/>
  <c r="C106" i="57"/>
  <c r="C112" i="57"/>
  <c r="C118" i="57"/>
  <c r="C124" i="57"/>
  <c r="C130" i="57"/>
  <c r="C136" i="57"/>
  <c r="C142" i="57"/>
  <c r="C148" i="57"/>
  <c r="C154" i="57"/>
  <c r="C160" i="57"/>
  <c r="C166" i="57"/>
  <c r="C172" i="57"/>
  <c r="C178" i="57"/>
  <c r="C184" i="57"/>
  <c r="C190" i="57"/>
  <c r="C196" i="57"/>
  <c r="C202" i="57"/>
  <c r="C208" i="57"/>
  <c r="C214" i="57"/>
  <c r="C220" i="57"/>
  <c r="C226" i="57"/>
  <c r="C232" i="57"/>
  <c r="C238" i="57"/>
  <c r="C244" i="57"/>
  <c r="C250" i="57"/>
  <c r="C256" i="57"/>
  <c r="C262" i="57"/>
  <c r="C268" i="57"/>
  <c r="C274" i="57"/>
  <c r="C280" i="57"/>
  <c r="C286" i="57"/>
  <c r="C292" i="57"/>
  <c r="C298" i="57"/>
  <c r="C304" i="57"/>
  <c r="C310" i="57"/>
  <c r="C316" i="57"/>
  <c r="C322" i="57"/>
  <c r="C328" i="57"/>
  <c r="C334" i="57"/>
  <c r="C340" i="57"/>
  <c r="C346" i="57"/>
  <c r="C352" i="57"/>
  <c r="C358" i="57"/>
  <c r="C364" i="57"/>
  <c r="C370" i="57"/>
  <c r="C376" i="57"/>
  <c r="C382" i="57"/>
  <c r="C388" i="57"/>
  <c r="C394" i="57"/>
  <c r="C400" i="57"/>
  <c r="C406" i="57"/>
  <c r="C412" i="57"/>
  <c r="C418"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49" i="55"/>
  <c r="AL249" i="55" s="1"/>
  <c r="AH249" i="55"/>
  <c r="AI249" i="55" s="1"/>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K28" i="55"/>
  <c r="AL28" i="55" s="1"/>
  <c r="AH28" i="55"/>
  <c r="AI28" i="55" s="1"/>
  <c r="AA28" i="55"/>
  <c r="Y28" i="55"/>
  <c r="W28" i="55"/>
  <c r="X28" i="55" s="1"/>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5" i="55"/>
  <c r="Y15" i="55"/>
  <c r="V15" i="55"/>
  <c r="T15" i="55"/>
  <c r="R15" i="55"/>
  <c r="P15" i="55"/>
  <c r="N15" i="55"/>
  <c r="L15" i="55"/>
  <c r="J15" i="55"/>
  <c r="B15" i="55"/>
  <c r="AA14" i="55"/>
  <c r="Y14" i="55"/>
  <c r="V14" i="55"/>
  <c r="T14" i="55"/>
  <c r="R14" i="55"/>
  <c r="P14" i="55"/>
  <c r="N14" i="55"/>
  <c r="L14" i="55"/>
  <c r="J14" i="55"/>
  <c r="B14"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5" i="55" l="1"/>
  <c r="AC205" i="55" s="1"/>
  <c r="AB217" i="55"/>
  <c r="AC217" i="55" s="1"/>
  <c r="AB241" i="55"/>
  <c r="AC241" i="55" s="1"/>
  <c r="AB213" i="55"/>
  <c r="AC213" i="55" s="1"/>
  <c r="AB209" i="55"/>
  <c r="AC209" i="55" s="1"/>
  <c r="AB221" i="55"/>
  <c r="AC221" i="55" s="1"/>
  <c r="AB245" i="55"/>
  <c r="AC245" i="55" s="1"/>
  <c r="AB237" i="55"/>
  <c r="AC237" i="55" s="1"/>
  <c r="AB249" i="55"/>
  <c r="AC249"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201" i="55"/>
  <c r="AC201" i="55" s="1"/>
  <c r="AB186" i="55"/>
  <c r="AC186" i="55" s="1"/>
  <c r="AB190" i="55"/>
  <c r="AC190" i="55" s="1"/>
  <c r="AB194" i="55"/>
  <c r="AC194" i="55" s="1"/>
  <c r="AB202" i="55"/>
  <c r="AC202" i="55" s="1"/>
  <c r="AB206" i="55"/>
  <c r="AC206" i="55" s="1"/>
  <c r="AB210" i="55"/>
  <c r="AC210" i="55" s="1"/>
  <c r="AB218" i="55"/>
  <c r="AC218" i="55" s="1"/>
  <c r="AB222" i="55"/>
  <c r="AC222" i="55" s="1"/>
  <c r="AB226" i="55"/>
  <c r="AC226" i="55" s="1"/>
  <c r="AB230" i="55"/>
  <c r="AC230" i="55" s="1"/>
  <c r="AB234" i="55"/>
  <c r="AC234" i="55" s="1"/>
  <c r="AB238" i="55"/>
  <c r="AC238" i="55" s="1"/>
  <c r="AB242" i="55"/>
  <c r="AC242" i="55" s="1"/>
  <c r="AB248" i="55"/>
  <c r="AC248" i="55" s="1"/>
  <c r="AB183" i="55"/>
  <c r="AC183" i="55" s="1"/>
  <c r="AB187" i="55"/>
  <c r="AC187" i="55" s="1"/>
  <c r="AB191" i="55"/>
  <c r="AC191" i="55" s="1"/>
  <c r="AB199" i="55"/>
  <c r="AC199" i="55" s="1"/>
  <c r="AB203" i="55"/>
  <c r="AC203" i="55" s="1"/>
  <c r="AB207" i="55"/>
  <c r="AC207" i="55" s="1"/>
  <c r="AB211" i="55"/>
  <c r="AC211" i="55" s="1"/>
  <c r="AB215" i="55"/>
  <c r="AC215" i="55" s="1"/>
  <c r="AB219" i="55"/>
  <c r="AC219" i="55" s="1"/>
  <c r="AB223" i="55"/>
  <c r="AC223" i="55" s="1"/>
  <c r="AB227" i="55"/>
  <c r="AC227" i="55" s="1"/>
  <c r="AB231" i="55"/>
  <c r="AC231" i="55" s="1"/>
  <c r="AB239" i="55"/>
  <c r="AC239" i="55" s="1"/>
  <c r="AB243" i="55"/>
  <c r="AC243" i="55" s="1"/>
  <c r="AB247" i="55"/>
  <c r="AC247" i="55" s="1"/>
  <c r="AB198" i="55"/>
  <c r="AC198" i="55" s="1"/>
  <c r="AB195" i="55"/>
  <c r="AC195" i="55" s="1"/>
  <c r="BJ17" i="54"/>
  <c r="BH17" i="54" s="1"/>
  <c r="BL17" i="54" s="1"/>
  <c r="AB235" i="55"/>
  <c r="AC235" i="55" s="1"/>
  <c r="AB28" i="55"/>
  <c r="AC28" i="55" s="1"/>
  <c r="AB32" i="55"/>
  <c r="AC32" i="55" s="1"/>
  <c r="AB40" i="55"/>
  <c r="AC40" i="55" s="1"/>
  <c r="AB44" i="55"/>
  <c r="AC44" i="55" s="1"/>
  <c r="AB48" i="55"/>
  <c r="AC48" i="55" s="1"/>
  <c r="AB56" i="55"/>
  <c r="AC56" i="55" s="1"/>
  <c r="AB68" i="55"/>
  <c r="AC68" i="55" s="1"/>
  <c r="AB88" i="55"/>
  <c r="AC88" i="55" s="1"/>
  <c r="AB92" i="55"/>
  <c r="AC92" i="55" s="1"/>
  <c r="AB96" i="55"/>
  <c r="AC96" i="55" s="1"/>
  <c r="AB100" i="55"/>
  <c r="AC100"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20" i="55"/>
  <c r="AC220" i="55" s="1"/>
  <c r="AB240" i="55"/>
  <c r="AC240" i="55" s="1"/>
  <c r="AB244" i="55"/>
  <c r="AC244" i="55" s="1"/>
  <c r="AB36" i="55"/>
  <c r="AC36" i="55" s="1"/>
  <c r="AB52" i="55"/>
  <c r="AC52" i="55" s="1"/>
  <c r="AB60" i="55"/>
  <c r="AC60" i="55" s="1"/>
  <c r="AB64" i="55"/>
  <c r="AC64" i="55" s="1"/>
  <c r="AB72" i="55"/>
  <c r="AC72" i="55" s="1"/>
  <c r="AB76" i="55"/>
  <c r="AC76" i="55" s="1"/>
  <c r="AB80" i="55"/>
  <c r="AC80" i="55" s="1"/>
  <c r="AB84" i="55"/>
  <c r="AC84"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AB197" i="55"/>
  <c r="AC197" i="55" s="1"/>
  <c r="BJ14" i="54"/>
  <c r="BJ15" i="54"/>
  <c r="BH15" i="54" s="1"/>
  <c r="BL15" i="54" s="1"/>
  <c r="BJ13" i="54"/>
  <c r="BH13" i="54" s="1"/>
  <c r="BL13" i="54" s="1"/>
  <c r="BJ16" i="54"/>
  <c r="BH16" i="54" s="1"/>
  <c r="BL16" i="54" s="1"/>
  <c r="W25" i="55"/>
  <c r="X25" i="55" s="1"/>
  <c r="AB25" i="55" s="1"/>
  <c r="AC25" i="55" s="1"/>
  <c r="W24" i="55"/>
  <c r="X24" i="55" s="1"/>
  <c r="AB24" i="55" s="1"/>
  <c r="AC24" i="55" s="1"/>
  <c r="W22" i="55"/>
  <c r="X22" i="55" s="1"/>
  <c r="AB22" i="55" s="1"/>
  <c r="AC22" i="55" s="1"/>
  <c r="W23" i="55"/>
  <c r="X23" i="55" s="1"/>
  <c r="AB23" i="55" s="1"/>
  <c r="AC23" i="55" s="1"/>
  <c r="AB214" i="55"/>
  <c r="AC214" i="55" s="1"/>
  <c r="AB104" i="55"/>
  <c r="AC104" i="55" s="1"/>
  <c r="AB246" i="55"/>
  <c r="AC246" i="55" s="1"/>
  <c r="W20" i="55"/>
  <c r="X20" i="55" s="1"/>
  <c r="AB20" i="55" s="1"/>
  <c r="AC20" i="55" s="1"/>
  <c r="W19" i="55"/>
  <c r="X19" i="55" s="1"/>
  <c r="AB19" i="55" s="1"/>
  <c r="AC19" i="55" s="1"/>
  <c r="AB224" i="55"/>
  <c r="AC224" i="55" s="1"/>
  <c r="W27" i="55"/>
  <c r="X27" i="55" s="1"/>
  <c r="AB27" i="55" s="1"/>
  <c r="AC27" i="55" s="1"/>
  <c r="W26" i="55"/>
  <c r="X26" i="55" s="1"/>
  <c r="AB26" i="55" s="1"/>
  <c r="AC26" i="55" s="1"/>
  <c r="BH18" i="54"/>
  <c r="BL18" i="54" s="1"/>
  <c r="W16" i="55"/>
  <c r="X16" i="55" s="1"/>
  <c r="AB16" i="55" s="1"/>
  <c r="AC16" i="55" s="1"/>
  <c r="W15" i="55"/>
  <c r="X15" i="55" s="1"/>
  <c r="AB15" i="55" s="1"/>
  <c r="AC15" i="55" s="1"/>
  <c r="W17" i="55"/>
  <c r="X17" i="55" s="1"/>
  <c r="AB17" i="55" s="1"/>
  <c r="AC17" i="55" s="1"/>
  <c r="W18" i="55"/>
  <c r="X18" i="55" s="1"/>
  <c r="AB18" i="55" s="1"/>
  <c r="AC18" i="55" s="1"/>
  <c r="AB168" i="55"/>
  <c r="AC168" i="55" s="1"/>
  <c r="W21" i="55"/>
  <c r="X21" i="55" s="1"/>
  <c r="AB21" i="55" s="1"/>
  <c r="AC21" i="55" s="1"/>
  <c r="BM19" i="54"/>
  <c r="BM23" i="54"/>
  <c r="BM27" i="54"/>
  <c r="BM31" i="54"/>
  <c r="BM35" i="54"/>
  <c r="BM39" i="54"/>
  <c r="BM43" i="54"/>
  <c r="BM47" i="54"/>
  <c r="BM51" i="54"/>
  <c r="BM55" i="54"/>
  <c r="BM59" i="54"/>
  <c r="BM63" i="54"/>
  <c r="BM67" i="54"/>
  <c r="BM71" i="54"/>
  <c r="BM75" i="54"/>
  <c r="BM79" i="54"/>
  <c r="BM83" i="54"/>
  <c r="BM87" i="54"/>
  <c r="BM91" i="54"/>
  <c r="BM95" i="54"/>
  <c r="BM99" i="54"/>
  <c r="AD203" i="55"/>
  <c r="AE203" i="55" s="1"/>
  <c r="AF203" i="55" s="1"/>
  <c r="AJ203"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90" i="55"/>
  <c r="AN190" i="55" s="1"/>
  <c r="AM192" i="55"/>
  <c r="AN192" i="55" s="1"/>
  <c r="AM194" i="55"/>
  <c r="AN194" i="55" s="1"/>
  <c r="AM196" i="55"/>
  <c r="AN196" i="55" s="1"/>
  <c r="AM198" i="55"/>
  <c r="AN198" i="55" s="1"/>
  <c r="AM200" i="55"/>
  <c r="AN200" i="55" s="1"/>
  <c r="AM203" i="55"/>
  <c r="AN203" i="55" s="1"/>
  <c r="AM205" i="55"/>
  <c r="AN205" i="55" s="1"/>
  <c r="AM207" i="55"/>
  <c r="AN207" i="55" s="1"/>
  <c r="AM209" i="55"/>
  <c r="AN209" i="55" s="1"/>
  <c r="AM211" i="55"/>
  <c r="AN211" i="55" s="1"/>
  <c r="AM213" i="55"/>
  <c r="AN213" i="55" s="1"/>
  <c r="AM215" i="55"/>
  <c r="AN215" i="55" s="1"/>
  <c r="AM217" i="55"/>
  <c r="AN217"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8" i="55"/>
  <c r="AN28"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89" i="55"/>
  <c r="AN189" i="55" s="1"/>
  <c r="AM191" i="55"/>
  <c r="AN191" i="55" s="1"/>
  <c r="AM193" i="55"/>
  <c r="AN193" i="55" s="1"/>
  <c r="AM195" i="55"/>
  <c r="AN195" i="55" s="1"/>
  <c r="AM197" i="55"/>
  <c r="AN197" i="55" s="1"/>
  <c r="AM199" i="55"/>
  <c r="AN199" i="55" s="1"/>
  <c r="AM201" i="55"/>
  <c r="AN201" i="55" s="1"/>
  <c r="AM202" i="55"/>
  <c r="AN202" i="55" s="1"/>
  <c r="AM204" i="55"/>
  <c r="AN204" i="55" s="1"/>
  <c r="AM206" i="55"/>
  <c r="AN206" i="55" s="1"/>
  <c r="AM208" i="55"/>
  <c r="AN208" i="55" s="1"/>
  <c r="AM210" i="55"/>
  <c r="AN210" i="55" s="1"/>
  <c r="AM212" i="55"/>
  <c r="AN212" i="55" s="1"/>
  <c r="AM214" i="55"/>
  <c r="AN214" i="55" s="1"/>
  <c r="AM216" i="55"/>
  <c r="AN216" i="55" s="1"/>
  <c r="AM218" i="55"/>
  <c r="AN218" i="55" s="1"/>
  <c r="AM219" i="55"/>
  <c r="AN219"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9" i="55"/>
  <c r="AN249"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199" i="55"/>
  <c r="AE199" i="55" s="1"/>
  <c r="AF199" i="55" s="1"/>
  <c r="AJ199" i="55" s="1"/>
  <c r="AD207" i="55"/>
  <c r="AE207" i="55" s="1"/>
  <c r="AF207" i="55" s="1"/>
  <c r="AJ207" i="55" s="1"/>
  <c r="BM21" i="54"/>
  <c r="BM29" i="54"/>
  <c r="BM37" i="54"/>
  <c r="BM45" i="54"/>
  <c r="BM53" i="54"/>
  <c r="BM57" i="54"/>
  <c r="BM65" i="54"/>
  <c r="BM73" i="54"/>
  <c r="BM81" i="54"/>
  <c r="BM89" i="54"/>
  <c r="BM97" i="54"/>
  <c r="BM25" i="54"/>
  <c r="BM33" i="54"/>
  <c r="BM41" i="54"/>
  <c r="BM49" i="54"/>
  <c r="BM61" i="54"/>
  <c r="BM69" i="54"/>
  <c r="BM77" i="54"/>
  <c r="BM85" i="54"/>
  <c r="BM93" i="54"/>
  <c r="AD197" i="55"/>
  <c r="AE197" i="55" s="1"/>
  <c r="AF197" i="55" s="1"/>
  <c r="AJ197" i="55" s="1"/>
  <c r="AD201" i="55"/>
  <c r="AE201" i="55" s="1"/>
  <c r="AF201" i="55" s="1"/>
  <c r="AJ201" i="55" s="1"/>
  <c r="AD205" i="55"/>
  <c r="AE205" i="55" s="1"/>
  <c r="AF205" i="55" s="1"/>
  <c r="AJ205" i="55" s="1"/>
  <c r="AD209" i="55"/>
  <c r="AE209" i="55" s="1"/>
  <c r="AF209" i="55" s="1"/>
  <c r="AJ209"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225" i="55"/>
  <c r="AC225" i="55" s="1"/>
  <c r="AB229" i="55"/>
  <c r="AC229" i="55" s="1"/>
  <c r="AB233" i="55"/>
  <c r="AC233"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B228" i="55"/>
  <c r="AC228" i="55" s="1"/>
  <c r="AB232" i="55"/>
  <c r="AC232" i="55" s="1"/>
  <c r="AB236" i="55"/>
  <c r="AC236" i="55" s="1"/>
  <c r="F7" i="57"/>
  <c r="R66" i="54"/>
  <c r="R68" i="54"/>
  <c r="R70" i="54"/>
  <c r="R72" i="54"/>
  <c r="R74" i="54"/>
  <c r="R76" i="54"/>
  <c r="R78" i="54"/>
  <c r="R80" i="54"/>
  <c r="R82" i="54"/>
  <c r="R84" i="54"/>
  <c r="R86" i="54"/>
  <c r="R88" i="54"/>
  <c r="R90" i="54"/>
  <c r="R92" i="54"/>
  <c r="R94" i="54"/>
  <c r="R96" i="54"/>
  <c r="R98" i="54"/>
  <c r="R100" i="54"/>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Q8" i="57"/>
  <c r="Q9"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1" i="57"/>
  <c r="Q163" i="57"/>
  <c r="Q165" i="57"/>
  <c r="Q167" i="57"/>
  <c r="Q169" i="57"/>
  <c r="Q171" i="57"/>
  <c r="Q173"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60" i="57"/>
  <c r="Q164" i="57"/>
  <c r="Q168" i="57"/>
  <c r="Q172" i="57"/>
  <c r="Q175"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158" i="57"/>
  <c r="Q162" i="57"/>
  <c r="Q166" i="57"/>
  <c r="Q170" i="57"/>
  <c r="Q174" i="57"/>
  <c r="Q176"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40" i="57"/>
  <c r="Q342"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7"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6" i="57"/>
  <c r="P248" i="57"/>
  <c r="P250" i="57"/>
  <c r="P252" i="57"/>
  <c r="P254" i="57"/>
  <c r="P256" i="57"/>
  <c r="Q338" i="57"/>
  <c r="Q341"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P8" i="57"/>
  <c r="P9"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5" i="57"/>
  <c r="P249" i="57"/>
  <c r="P253" i="57"/>
  <c r="P257" i="57"/>
  <c r="P259"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O9"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P243" i="57"/>
  <c r="P247" i="57"/>
  <c r="P251" i="57"/>
  <c r="P255" i="57"/>
  <c r="P258"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7"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N8"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9" i="57"/>
  <c r="O8"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3" i="57"/>
  <c r="O171" i="57"/>
  <c r="N7"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O7"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O172" i="57"/>
  <c r="O169" i="57"/>
  <c r="G10" i="57"/>
  <c r="S6" i="56"/>
  <c r="W14" i="55"/>
  <c r="X14" i="55" s="1"/>
  <c r="AB14" i="55" s="1"/>
  <c r="AC14" i="55" s="1"/>
  <c r="M9" i="57"/>
  <c r="M13" i="57"/>
  <c r="M15" i="57"/>
  <c r="M17" i="57"/>
  <c r="M19" i="57"/>
  <c r="M21" i="57"/>
  <c r="M23" i="57"/>
  <c r="M25" i="57"/>
  <c r="M27" i="57"/>
  <c r="M29" i="57"/>
  <c r="M31" i="57"/>
  <c r="M33" i="57"/>
  <c r="M35" i="57"/>
  <c r="M37" i="57"/>
  <c r="M39" i="57"/>
  <c r="M41" i="57"/>
  <c r="M43" i="57"/>
  <c r="M45" i="57"/>
  <c r="M47" i="57"/>
  <c r="M49" i="57"/>
  <c r="M51" i="57"/>
  <c r="M53" i="57"/>
  <c r="M55" i="57"/>
  <c r="M57" i="57"/>
  <c r="M59" i="57"/>
  <c r="M61" i="57"/>
  <c r="M63" i="57"/>
  <c r="M65" i="57"/>
  <c r="M67" i="57"/>
  <c r="M69" i="57"/>
  <c r="M71" i="57"/>
  <c r="M73" i="57"/>
  <c r="M75" i="57"/>
  <c r="M77" i="57"/>
  <c r="M79" i="57"/>
  <c r="M81" i="57"/>
  <c r="M83" i="57"/>
  <c r="M85" i="57"/>
  <c r="M87" i="57"/>
  <c r="M89" i="57"/>
  <c r="M91" i="57"/>
  <c r="M93" i="57"/>
  <c r="M95" i="57"/>
  <c r="M97" i="57"/>
  <c r="M99" i="57"/>
  <c r="M101" i="57"/>
  <c r="M103" i="57"/>
  <c r="M105" i="57"/>
  <c r="M107" i="57"/>
  <c r="M109" i="57"/>
  <c r="M111" i="57"/>
  <c r="M113" i="57"/>
  <c r="M115" i="57"/>
  <c r="M117" i="57"/>
  <c r="M119" i="57"/>
  <c r="M121" i="57"/>
  <c r="M123" i="57"/>
  <c r="M125" i="57"/>
  <c r="M127" i="57"/>
  <c r="M129" i="57"/>
  <c r="M131" i="57"/>
  <c r="M133" i="57"/>
  <c r="M135" i="57"/>
  <c r="M137" i="57"/>
  <c r="M139" i="57"/>
  <c r="M141" i="57"/>
  <c r="M143" i="57"/>
  <c r="M145" i="57"/>
  <c r="M147" i="57"/>
  <c r="M149" i="57"/>
  <c r="M151" i="57"/>
  <c r="M153" i="57"/>
  <c r="M155" i="57"/>
  <c r="M157" i="57"/>
  <c r="M159" i="57"/>
  <c r="M161" i="57"/>
  <c r="M163" i="57"/>
  <c r="M165" i="57"/>
  <c r="M167" i="57"/>
  <c r="M169" i="57"/>
  <c r="M171" i="57"/>
  <c r="M173" i="57"/>
  <c r="M175" i="57"/>
  <c r="M12" i="57"/>
  <c r="M16" i="57"/>
  <c r="M20" i="57"/>
  <c r="M24" i="57"/>
  <c r="M28" i="57"/>
  <c r="M32" i="57"/>
  <c r="M36" i="57"/>
  <c r="M40" i="57"/>
  <c r="M44" i="57"/>
  <c r="M48" i="57"/>
  <c r="M52" i="57"/>
  <c r="M56" i="57"/>
  <c r="M60" i="57"/>
  <c r="M64" i="57"/>
  <c r="M68" i="57"/>
  <c r="M72" i="57"/>
  <c r="M76" i="57"/>
  <c r="M80" i="57"/>
  <c r="M84" i="57"/>
  <c r="M88" i="57"/>
  <c r="M92" i="57"/>
  <c r="M96" i="57"/>
  <c r="M100" i="57"/>
  <c r="M104" i="57"/>
  <c r="M108" i="57"/>
  <c r="M112" i="57"/>
  <c r="M116" i="57"/>
  <c r="M120" i="57"/>
  <c r="M124" i="57"/>
  <c r="M128" i="57"/>
  <c r="M132" i="57"/>
  <c r="M136" i="57"/>
  <c r="M140" i="57"/>
  <c r="M144" i="57"/>
  <c r="M148" i="57"/>
  <c r="M152" i="57"/>
  <c r="M156" i="57"/>
  <c r="M160" i="57"/>
  <c r="M164" i="57"/>
  <c r="M168" i="57"/>
  <c r="M172" i="57"/>
  <c r="M176" i="57"/>
  <c r="M178" i="57"/>
  <c r="M180" i="57"/>
  <c r="M182" i="57"/>
  <c r="M184" i="57"/>
  <c r="M186" i="57"/>
  <c r="M188" i="57"/>
  <c r="M190" i="57"/>
  <c r="M192" i="57"/>
  <c r="M194" i="57"/>
  <c r="M196" i="57"/>
  <c r="M198" i="57"/>
  <c r="M200" i="57"/>
  <c r="M202" i="57"/>
  <c r="M204" i="57"/>
  <c r="M206" i="57"/>
  <c r="M208" i="57"/>
  <c r="M210" i="57"/>
  <c r="M212" i="57"/>
  <c r="M214" i="57"/>
  <c r="M216" i="57"/>
  <c r="M218" i="57"/>
  <c r="M220" i="57"/>
  <c r="M222" i="57"/>
  <c r="M224" i="57"/>
  <c r="M226" i="57"/>
  <c r="M228" i="57"/>
  <c r="M230" i="57"/>
  <c r="M232" i="57"/>
  <c r="M234" i="57"/>
  <c r="M236" i="57"/>
  <c r="M238" i="57"/>
  <c r="M240" i="57"/>
  <c r="M242" i="57"/>
  <c r="M244" i="57"/>
  <c r="M246" i="57"/>
  <c r="M248" i="57"/>
  <c r="M250" i="57"/>
  <c r="M252" i="57"/>
  <c r="M254" i="57"/>
  <c r="M256" i="57"/>
  <c r="M258" i="57"/>
  <c r="M260" i="57"/>
  <c r="M262" i="57"/>
  <c r="M264" i="57"/>
  <c r="M266" i="57"/>
  <c r="M268" i="57"/>
  <c r="M270" i="57"/>
  <c r="M272" i="57"/>
  <c r="M274" i="57"/>
  <c r="M276" i="57"/>
  <c r="M278" i="57"/>
  <c r="M280" i="57"/>
  <c r="M282" i="57"/>
  <c r="M284" i="57"/>
  <c r="M286" i="57"/>
  <c r="M288" i="57"/>
  <c r="M290" i="57"/>
  <c r="M292" i="57"/>
  <c r="M294" i="57"/>
  <c r="M296" i="57"/>
  <c r="M298" i="57"/>
  <c r="M300" i="57"/>
  <c r="M302" i="57"/>
  <c r="M304" i="57"/>
  <c r="M306" i="57"/>
  <c r="M308" i="57"/>
  <c r="M310" i="57"/>
  <c r="M312" i="57"/>
  <c r="M314" i="57"/>
  <c r="M316" i="57"/>
  <c r="M318" i="57"/>
  <c r="M320" i="57"/>
  <c r="M322" i="57"/>
  <c r="M324" i="57"/>
  <c r="M326" i="57"/>
  <c r="M328" i="57"/>
  <c r="M330" i="57"/>
  <c r="M332" i="57"/>
  <c r="M334" i="57"/>
  <c r="M336" i="57"/>
  <c r="M338" i="57"/>
  <c r="M340" i="57"/>
  <c r="M342" i="57"/>
  <c r="M344" i="57"/>
  <c r="M346" i="57"/>
  <c r="M348" i="57"/>
  <c r="M350" i="57"/>
  <c r="M352" i="57"/>
  <c r="M354" i="57"/>
  <c r="M356" i="57"/>
  <c r="M358" i="57"/>
  <c r="M360" i="57"/>
  <c r="M362" i="57"/>
  <c r="M364" i="57"/>
  <c r="M366" i="57"/>
  <c r="M368" i="57"/>
  <c r="M370" i="57"/>
  <c r="M372" i="57"/>
  <c r="M374" i="57"/>
  <c r="M376" i="57"/>
  <c r="M378" i="57"/>
  <c r="M380" i="57"/>
  <c r="M382" i="57"/>
  <c r="M384" i="57"/>
  <c r="M386" i="57"/>
  <c r="M388" i="57"/>
  <c r="M390" i="57"/>
  <c r="M392" i="57"/>
  <c r="M394" i="57"/>
  <c r="M396" i="57"/>
  <c r="M398" i="57"/>
  <c r="M400" i="57"/>
  <c r="M402" i="57"/>
  <c r="M404" i="57"/>
  <c r="M406" i="57"/>
  <c r="M408" i="57"/>
  <c r="M410" i="57"/>
  <c r="M412" i="57"/>
  <c r="M414" i="57"/>
  <c r="M416" i="57"/>
  <c r="M418" i="57"/>
  <c r="M420" i="57"/>
  <c r="M422" i="57"/>
  <c r="M18" i="57"/>
  <c r="M26" i="57"/>
  <c r="M34" i="57"/>
  <c r="M42" i="57"/>
  <c r="M50" i="57"/>
  <c r="M58" i="57"/>
  <c r="M66" i="57"/>
  <c r="M74" i="57"/>
  <c r="M82" i="57"/>
  <c r="M90" i="57"/>
  <c r="M98" i="57"/>
  <c r="M106" i="57"/>
  <c r="M114" i="57"/>
  <c r="M122" i="57"/>
  <c r="M130" i="57"/>
  <c r="M138" i="57"/>
  <c r="M146" i="57"/>
  <c r="M154" i="57"/>
  <c r="M162" i="57"/>
  <c r="M170" i="57"/>
  <c r="M177" i="57"/>
  <c r="M181" i="57"/>
  <c r="M185" i="57"/>
  <c r="M189" i="57"/>
  <c r="M193" i="57"/>
  <c r="M197" i="57"/>
  <c r="M201" i="57"/>
  <c r="M205" i="57"/>
  <c r="M209" i="57"/>
  <c r="M213" i="57"/>
  <c r="M217" i="57"/>
  <c r="M221" i="57"/>
  <c r="M225" i="57"/>
  <c r="M229" i="57"/>
  <c r="M233" i="57"/>
  <c r="M237" i="57"/>
  <c r="M241" i="57"/>
  <c r="M245" i="57"/>
  <c r="M249" i="57"/>
  <c r="M253" i="57"/>
  <c r="M257" i="57"/>
  <c r="M261" i="57"/>
  <c r="M265" i="57"/>
  <c r="M269" i="57"/>
  <c r="M273" i="57"/>
  <c r="M277" i="57"/>
  <c r="M281" i="57"/>
  <c r="M285" i="57"/>
  <c r="M289" i="57"/>
  <c r="M293" i="57"/>
  <c r="M297" i="57"/>
  <c r="M301" i="57"/>
  <c r="M305" i="57"/>
  <c r="M309" i="57"/>
  <c r="M313" i="57"/>
  <c r="M317" i="57"/>
  <c r="M321" i="57"/>
  <c r="M325" i="57"/>
  <c r="M329" i="57"/>
  <c r="M333" i="57"/>
  <c r="M337" i="57"/>
  <c r="M341" i="57"/>
  <c r="M345" i="57"/>
  <c r="M349" i="57"/>
  <c r="M353" i="57"/>
  <c r="M357" i="57"/>
  <c r="M361" i="57"/>
  <c r="M365" i="57"/>
  <c r="M369" i="57"/>
  <c r="M373" i="57"/>
  <c r="M377" i="57"/>
  <c r="M381" i="57"/>
  <c r="M385" i="57"/>
  <c r="M389" i="57"/>
  <c r="M393" i="57"/>
  <c r="M397" i="57"/>
  <c r="M401" i="57"/>
  <c r="M405" i="57"/>
  <c r="M409" i="57"/>
  <c r="M413" i="57"/>
  <c r="M417" i="57"/>
  <c r="M421" i="57"/>
  <c r="M14" i="57"/>
  <c r="M22" i="57"/>
  <c r="M30" i="57"/>
  <c r="M38" i="57"/>
  <c r="M46" i="57"/>
  <c r="M54" i="57"/>
  <c r="M62" i="57"/>
  <c r="M70" i="57"/>
  <c r="M78" i="57"/>
  <c r="M86" i="57"/>
  <c r="M94" i="57"/>
  <c r="M102" i="57"/>
  <c r="M110" i="57"/>
  <c r="M118" i="57"/>
  <c r="M126" i="57"/>
  <c r="M134" i="57"/>
  <c r="M142" i="57"/>
  <c r="M150" i="57"/>
  <c r="M158" i="57"/>
  <c r="M166" i="57"/>
  <c r="M174" i="57"/>
  <c r="M179" i="57"/>
  <c r="M183" i="57"/>
  <c r="M187" i="57"/>
  <c r="M191" i="57"/>
  <c r="M195" i="57"/>
  <c r="M199" i="57"/>
  <c r="M203" i="57"/>
  <c r="M207" i="57"/>
  <c r="M211" i="57"/>
  <c r="M215" i="57"/>
  <c r="M219" i="57"/>
  <c r="M223" i="57"/>
  <c r="M227" i="57"/>
  <c r="M231" i="57"/>
  <c r="M235" i="57"/>
  <c r="M239" i="57"/>
  <c r="M243" i="57"/>
  <c r="M247" i="57"/>
  <c r="M251" i="57"/>
  <c r="M255" i="57"/>
  <c r="M259" i="57"/>
  <c r="M263" i="57"/>
  <c r="M267" i="57"/>
  <c r="M271" i="57"/>
  <c r="M275" i="57"/>
  <c r="M279" i="57"/>
  <c r="M283" i="57"/>
  <c r="M287" i="57"/>
  <c r="M291" i="57"/>
  <c r="M295" i="57"/>
  <c r="M299" i="57"/>
  <c r="M303" i="57"/>
  <c r="M307" i="57"/>
  <c r="M311" i="57"/>
  <c r="M315" i="57"/>
  <c r="M319" i="57"/>
  <c r="M323" i="57"/>
  <c r="M327" i="57"/>
  <c r="M331" i="57"/>
  <c r="M335" i="57"/>
  <c r="M339" i="57"/>
  <c r="M343" i="57"/>
  <c r="M347" i="57"/>
  <c r="M351" i="57"/>
  <c r="M355" i="57"/>
  <c r="M359" i="57"/>
  <c r="M363" i="57"/>
  <c r="M367" i="57"/>
  <c r="M371" i="57"/>
  <c r="M375" i="57"/>
  <c r="M379" i="57"/>
  <c r="M383" i="57"/>
  <c r="M387" i="57"/>
  <c r="M391" i="57"/>
  <c r="M395" i="57"/>
  <c r="M399" i="57"/>
  <c r="M403" i="57"/>
  <c r="M407" i="57"/>
  <c r="M411" i="57"/>
  <c r="M415" i="57"/>
  <c r="M419" i="57"/>
  <c r="M423" i="57"/>
  <c r="AD114" i="55"/>
  <c r="AE114" i="55" s="1"/>
  <c r="AF114" i="55" s="1"/>
  <c r="AJ114" i="55" s="1"/>
  <c r="AD116" i="55"/>
  <c r="AE116" i="55" s="1"/>
  <c r="AF116" i="55" s="1"/>
  <c r="AJ116" i="55" s="1"/>
  <c r="AD118" i="55"/>
  <c r="AE118" i="55" s="1"/>
  <c r="AF118" i="55" s="1"/>
  <c r="AJ118" i="55" s="1"/>
  <c r="AD120" i="55"/>
  <c r="AE120" i="55" s="1"/>
  <c r="AF120" i="55" s="1"/>
  <c r="AJ12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9" i="55"/>
  <c r="AE179" i="55" s="1"/>
  <c r="AF179" i="55" s="1"/>
  <c r="AJ179" i="55" s="1"/>
  <c r="AD181" i="55"/>
  <c r="AE181" i="55" s="1"/>
  <c r="AF181" i="55" s="1"/>
  <c r="AJ181"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37" i="55"/>
  <c r="AE237" i="55" s="1"/>
  <c r="AF237" i="55" s="1"/>
  <c r="AJ237" i="55" s="1"/>
  <c r="W10" i="55"/>
  <c r="X10" i="55" s="1"/>
  <c r="AB10" i="55" s="1"/>
  <c r="AC10" i="55" s="1"/>
  <c r="W11" i="55"/>
  <c r="X11" i="55" s="1"/>
  <c r="AB11" i="55" s="1"/>
  <c r="AC11" i="55" s="1"/>
  <c r="W12" i="55"/>
  <c r="X12" i="55" s="1"/>
  <c r="AB12" i="55" s="1"/>
  <c r="AC12" i="55" s="1"/>
  <c r="AD26" i="55"/>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96" i="55"/>
  <c r="AE96" i="55" s="1"/>
  <c r="AF96" i="55" s="1"/>
  <c r="AJ96" i="55" s="1"/>
  <c r="AD97" i="55"/>
  <c r="AE97" i="55" s="1"/>
  <c r="AF97" i="55" s="1"/>
  <c r="AJ97" i="55" s="1"/>
  <c r="AD98" i="55"/>
  <c r="AE98" i="55" s="1"/>
  <c r="AF98" i="55" s="1"/>
  <c r="AJ98" i="55" s="1"/>
  <c r="AD99" i="55"/>
  <c r="AE99" i="55" s="1"/>
  <c r="AF99" i="55" s="1"/>
  <c r="AJ99" i="55" s="1"/>
  <c r="AD100" i="55"/>
  <c r="AE100" i="55" s="1"/>
  <c r="AF100" i="55" s="1"/>
  <c r="AJ100" i="55" s="1"/>
  <c r="AD115" i="55"/>
  <c r="AE115" i="55" s="1"/>
  <c r="AF115" i="55" s="1"/>
  <c r="AJ115" i="55" s="1"/>
  <c r="AD117" i="55"/>
  <c r="AE117" i="55" s="1"/>
  <c r="AF117" i="55" s="1"/>
  <c r="AJ117" i="55" s="1"/>
  <c r="AD119" i="55"/>
  <c r="AE119" i="55" s="1"/>
  <c r="AF119" i="55" s="1"/>
  <c r="AJ119" i="55" s="1"/>
  <c r="AD121" i="55"/>
  <c r="AE121" i="55" s="1"/>
  <c r="AF121" i="55" s="1"/>
  <c r="AJ121" i="55" s="1"/>
  <c r="AD178" i="55"/>
  <c r="AE178" i="55" s="1"/>
  <c r="AF178" i="55" s="1"/>
  <c r="AJ178" i="55" s="1"/>
  <c r="AD180" i="55"/>
  <c r="AE180" i="55" s="1"/>
  <c r="AF180" i="55" s="1"/>
  <c r="AJ180" i="55" s="1"/>
  <c r="AD182" i="55"/>
  <c r="AE182" i="55" s="1"/>
  <c r="AF182" i="55" s="1"/>
  <c r="AJ182" i="55" s="1"/>
  <c r="AD236" i="55"/>
  <c r="AE236" i="55" s="1"/>
  <c r="AF236" i="55" s="1"/>
  <c r="AJ236"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77" i="55"/>
  <c r="AE177" i="55" s="1"/>
  <c r="AF177" i="55" s="1"/>
  <c r="AJ177"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R63" i="54"/>
  <c r="AD24" i="55" l="1"/>
  <c r="AD27" i="55"/>
  <c r="AD18" i="55"/>
  <c r="BK13" i="54"/>
  <c r="AD15" i="55"/>
  <c r="AD23" i="55"/>
  <c r="AD22" i="55"/>
  <c r="AD25" i="55"/>
  <c r="BM13" i="54"/>
  <c r="AD16" i="55"/>
  <c r="AD20" i="55"/>
  <c r="AD17" i="55"/>
  <c r="AD19" i="55"/>
  <c r="BM18" i="54"/>
  <c r="F46" i="57"/>
  <c r="M15" i="56"/>
  <c r="N15" i="56" s="1"/>
  <c r="O9" i="56"/>
  <c r="P9" i="56" s="1"/>
  <c r="BK18" i="54"/>
  <c r="G46" i="57"/>
  <c r="O15" i="56"/>
  <c r="P15" i="56" s="1"/>
  <c r="AD21" i="55"/>
  <c r="AG203" i="55"/>
  <c r="BM15" i="54"/>
  <c r="F28" i="57"/>
  <c r="M12" i="56"/>
  <c r="N12" i="56" s="1"/>
  <c r="BK15" i="54"/>
  <c r="G28" i="57"/>
  <c r="O12" i="56"/>
  <c r="P12" i="56" s="1"/>
  <c r="F16" i="57"/>
  <c r="M10" i="56"/>
  <c r="N10" i="56" s="1"/>
  <c r="BM16" i="54"/>
  <c r="F34" i="57"/>
  <c r="M13" i="56"/>
  <c r="N13" i="56" s="1"/>
  <c r="F22" i="57"/>
  <c r="M11" i="56"/>
  <c r="N11" i="56" s="1"/>
  <c r="BM17" i="54"/>
  <c r="F40" i="57"/>
  <c r="M14" i="56"/>
  <c r="N14" i="56" s="1"/>
  <c r="BK16" i="54"/>
  <c r="G34" i="57"/>
  <c r="O13" i="56"/>
  <c r="P13" i="56" s="1"/>
  <c r="BK17" i="54"/>
  <c r="G40" i="57"/>
  <c r="O14" i="56"/>
  <c r="P14" i="56" s="1"/>
  <c r="AG233" i="55"/>
  <c r="AG229" i="55"/>
  <c r="AG225" i="55"/>
  <c r="AG134" i="55"/>
  <c r="AG130" i="55"/>
  <c r="AG128" i="55"/>
  <c r="AG124" i="55"/>
  <c r="AG112" i="55"/>
  <c r="AG108" i="55"/>
  <c r="AG104" i="55"/>
  <c r="AG95" i="55"/>
  <c r="AG91" i="55"/>
  <c r="AG87" i="55"/>
  <c r="AG83" i="55"/>
  <c r="AG79" i="55"/>
  <c r="AG249" i="55"/>
  <c r="AG245" i="55"/>
  <c r="AG241" i="55"/>
  <c r="AG236" i="55"/>
  <c r="AG121" i="55"/>
  <c r="AG100" i="55"/>
  <c r="AG96" i="55"/>
  <c r="AG68" i="55"/>
  <c r="AG60" i="55"/>
  <c r="AG52" i="55"/>
  <c r="AG44" i="55"/>
  <c r="AG224" i="55"/>
  <c r="AG220" i="55"/>
  <c r="AG214" i="55"/>
  <c r="AG195" i="55"/>
  <c r="AG191" i="55"/>
  <c r="AG187" i="55"/>
  <c r="AG183" i="55"/>
  <c r="AG174" i="55"/>
  <c r="AG166" i="55"/>
  <c r="AG158" i="55"/>
  <c r="AG150" i="55"/>
  <c r="AG142" i="55"/>
  <c r="AG118" i="55"/>
  <c r="AG114"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05" i="55"/>
  <c r="AG197" i="55"/>
  <c r="AG207" i="55"/>
  <c r="AG235" i="55"/>
  <c r="AG231" i="55"/>
  <c r="AG227" i="55"/>
  <c r="AG140" i="55"/>
  <c r="AG138" i="55"/>
  <c r="AG136" i="55"/>
  <c r="AG132" i="55"/>
  <c r="AG126" i="55"/>
  <c r="AG122" i="55"/>
  <c r="AG110" i="55"/>
  <c r="AG106" i="55"/>
  <c r="AG102" i="55"/>
  <c r="AG93" i="55"/>
  <c r="AG89" i="55"/>
  <c r="AG85" i="55"/>
  <c r="AG81" i="55"/>
  <c r="AG77" i="55"/>
  <c r="AG247" i="55"/>
  <c r="AG243" i="55"/>
  <c r="AG239" i="55"/>
  <c r="AG180" i="55"/>
  <c r="AG117" i="55"/>
  <c r="AG98" i="55"/>
  <c r="AG72" i="55"/>
  <c r="AG64" i="55"/>
  <c r="AG56" i="55"/>
  <c r="AG48" i="55"/>
  <c r="AG40" i="55"/>
  <c r="AG36" i="55"/>
  <c r="AG32" i="55"/>
  <c r="AG28" i="55"/>
  <c r="AG222" i="55"/>
  <c r="AG218" i="55"/>
  <c r="AG216" i="55"/>
  <c r="AG212" i="55"/>
  <c r="AG193" i="55"/>
  <c r="AG189" i="55"/>
  <c r="AG185" i="55"/>
  <c r="AG179" i="55"/>
  <c r="AG170" i="55"/>
  <c r="AG162" i="55"/>
  <c r="AG154" i="55"/>
  <c r="AG146" i="55"/>
  <c r="AG234" i="55"/>
  <c r="AG232" i="55"/>
  <c r="AG230" i="55"/>
  <c r="AG228" i="55"/>
  <c r="AG226" i="55"/>
  <c r="AG177" i="55"/>
  <c r="AG139" i="55"/>
  <c r="AG137" i="55"/>
  <c r="AG135" i="55"/>
  <c r="AG133" i="55"/>
  <c r="AG131" i="55"/>
  <c r="AG129" i="55"/>
  <c r="AG127" i="55"/>
  <c r="AG125" i="55"/>
  <c r="AG123" i="55"/>
  <c r="AG113" i="55"/>
  <c r="AG111" i="55"/>
  <c r="AG109" i="55"/>
  <c r="AG107" i="55"/>
  <c r="AG105" i="55"/>
  <c r="AG103" i="55"/>
  <c r="AG101" i="55"/>
  <c r="AG94" i="55"/>
  <c r="AG92" i="55"/>
  <c r="AG90" i="55"/>
  <c r="AG88" i="55"/>
  <c r="AG86" i="55"/>
  <c r="AG84" i="55"/>
  <c r="AG82" i="55"/>
  <c r="AG80" i="55"/>
  <c r="AG78" i="55"/>
  <c r="AG76" i="55"/>
  <c r="AG248" i="55"/>
  <c r="AG246" i="55"/>
  <c r="AG244" i="55"/>
  <c r="AG242" i="55"/>
  <c r="AG240" i="55"/>
  <c r="AG238" i="55"/>
  <c r="AG182" i="55"/>
  <c r="AG178" i="55"/>
  <c r="AG119" i="55"/>
  <c r="AG115" i="55"/>
  <c r="AG99" i="55"/>
  <c r="AG97" i="55"/>
  <c r="AG74" i="55"/>
  <c r="AG70" i="55"/>
  <c r="AG66" i="55"/>
  <c r="AG62" i="55"/>
  <c r="AG58" i="55"/>
  <c r="AG54" i="55"/>
  <c r="AG50" i="55"/>
  <c r="AG46" i="55"/>
  <c r="AG42" i="55"/>
  <c r="AG38" i="55"/>
  <c r="AG34" i="55"/>
  <c r="AG30" i="55"/>
  <c r="AG237" i="55"/>
  <c r="AG223" i="55"/>
  <c r="AG221" i="55"/>
  <c r="AG219" i="55"/>
  <c r="AG217" i="55"/>
  <c r="AG215" i="55"/>
  <c r="AG213" i="55"/>
  <c r="AG211" i="55"/>
  <c r="AG194" i="55"/>
  <c r="AG192" i="55"/>
  <c r="AG190" i="55"/>
  <c r="AG188" i="55"/>
  <c r="AG186" i="55"/>
  <c r="AG184" i="55"/>
  <c r="AG181" i="55"/>
  <c r="AG176" i="55"/>
  <c r="AG172" i="55"/>
  <c r="AG168" i="55"/>
  <c r="AG164" i="55"/>
  <c r="AG160" i="55"/>
  <c r="AG156" i="55"/>
  <c r="AG152" i="55"/>
  <c r="AG148" i="55"/>
  <c r="AG144" i="55"/>
  <c r="AG120" i="55"/>
  <c r="AG116" i="55"/>
  <c r="AG173" i="55"/>
  <c r="AG169" i="55"/>
  <c r="AG165" i="55"/>
  <c r="AG161" i="55"/>
  <c r="AG157" i="55"/>
  <c r="AG153" i="55"/>
  <c r="AG149" i="55"/>
  <c r="AG145" i="55"/>
  <c r="AG141" i="55"/>
  <c r="AG73" i="55"/>
  <c r="AG69" i="55"/>
  <c r="AG65" i="55"/>
  <c r="AG61" i="55"/>
  <c r="AG57" i="55"/>
  <c r="AG53" i="55"/>
  <c r="AG49" i="55"/>
  <c r="AG45" i="55"/>
  <c r="AG41" i="55"/>
  <c r="AG37" i="55"/>
  <c r="AG33" i="55"/>
  <c r="AG29" i="55"/>
  <c r="AG208" i="55"/>
  <c r="AG204" i="55"/>
  <c r="AG200" i="55"/>
  <c r="AG196" i="55"/>
  <c r="AG209" i="55"/>
  <c r="AG201" i="55"/>
  <c r="AG199" i="55"/>
  <c r="AD14" i="55"/>
  <c r="AD10" i="55"/>
  <c r="AD11" i="55"/>
  <c r="AD12" i="55"/>
  <c r="Q9" i="56"/>
  <c r="H10" i="57"/>
  <c r="O8" i="56"/>
  <c r="P8" i="56" s="1"/>
  <c r="G7" i="57"/>
  <c r="BH14" i="54"/>
  <c r="BL14" i="54" s="1"/>
  <c r="G16" i="57" l="1"/>
  <c r="AE13" i="55"/>
  <c r="AF13" i="55" s="1"/>
  <c r="O10" i="56"/>
  <c r="P10" i="56" s="1"/>
  <c r="AE24" i="55"/>
  <c r="AF24" i="55" s="1"/>
  <c r="AJ24" i="55" s="1"/>
  <c r="AE23" i="55"/>
  <c r="AF23" i="55" s="1"/>
  <c r="AE25" i="55"/>
  <c r="AF25" i="55" s="1"/>
  <c r="AE22" i="55"/>
  <c r="AF22" i="55" s="1"/>
  <c r="AE20" i="55"/>
  <c r="AF20" i="55" s="1"/>
  <c r="AJ20" i="55" s="1"/>
  <c r="AE19" i="55"/>
  <c r="AF19" i="55" s="1"/>
  <c r="AJ19" i="55" s="1"/>
  <c r="AE16" i="55"/>
  <c r="AF16" i="55" s="1"/>
  <c r="AJ16" i="55" s="1"/>
  <c r="AE26" i="55"/>
  <c r="AF26" i="55" s="1"/>
  <c r="AG26" i="55" s="1"/>
  <c r="AE27" i="55"/>
  <c r="AF27" i="55" s="1"/>
  <c r="AE15" i="55"/>
  <c r="AF15" i="55" s="1"/>
  <c r="AJ15" i="55" s="1"/>
  <c r="Q15" i="56"/>
  <c r="H46" i="57"/>
  <c r="AE14" i="55"/>
  <c r="AF14" i="55" s="1"/>
  <c r="AJ14" i="55" s="1"/>
  <c r="AE18" i="55"/>
  <c r="AF18" i="55" s="1"/>
  <c r="AG18" i="55" s="1"/>
  <c r="AE17" i="55"/>
  <c r="AF17" i="55" s="1"/>
  <c r="AG17" i="55" s="1"/>
  <c r="AE12" i="55"/>
  <c r="AF12" i="55" s="1"/>
  <c r="AJ12" i="55" s="1"/>
  <c r="AE21" i="55"/>
  <c r="AF21" i="55" s="1"/>
  <c r="AJ21" i="55" s="1"/>
  <c r="BK14" i="54"/>
  <c r="G22" i="57"/>
  <c r="O11" i="56"/>
  <c r="P11" i="56" s="1"/>
  <c r="Q14" i="56"/>
  <c r="H40" i="57"/>
  <c r="H34" i="57"/>
  <c r="Q13" i="56"/>
  <c r="Q12" i="56"/>
  <c r="H28" i="57"/>
  <c r="AE11" i="55"/>
  <c r="AF11" i="55" s="1"/>
  <c r="AJ11" i="55" s="1"/>
  <c r="Q8" i="56"/>
  <c r="AE10" i="55"/>
  <c r="AF10" i="55" s="1"/>
  <c r="AJ10" i="55" s="1"/>
  <c r="H7" i="57"/>
  <c r="BM14" i="54"/>
  <c r="Q10" i="56" l="1"/>
  <c r="AG13" i="55"/>
  <c r="AJ13" i="55"/>
  <c r="H16" i="57"/>
  <c r="AG24" i="55"/>
  <c r="AJ25" i="55"/>
  <c r="AG25" i="55"/>
  <c r="AJ22" i="55"/>
  <c r="AG22" i="55"/>
  <c r="AJ23" i="55"/>
  <c r="AG23" i="55"/>
  <c r="AG16" i="55"/>
  <c r="AG20" i="55"/>
  <c r="AJ26" i="55"/>
  <c r="AG19" i="55"/>
  <c r="AG15" i="55"/>
  <c r="AJ27" i="55"/>
  <c r="AK26" i="55" s="1"/>
  <c r="AL26" i="55" s="1"/>
  <c r="AG27" i="55"/>
  <c r="AK27" i="55"/>
  <c r="AL27" i="55" s="1"/>
  <c r="AJ17" i="55"/>
  <c r="AG14" i="55"/>
  <c r="AJ18" i="55"/>
  <c r="AG12" i="55"/>
  <c r="AG21" i="55"/>
  <c r="H22" i="57"/>
  <c r="Q11" i="56"/>
  <c r="AK19" i="55"/>
  <c r="AL19" i="55" s="1"/>
  <c r="AK20" i="55"/>
  <c r="AL20" i="55" s="1"/>
  <c r="AK247" i="55"/>
  <c r="AL247" i="55" s="1"/>
  <c r="AG10" i="55"/>
  <c r="AG11" i="55"/>
  <c r="AH247" i="55"/>
  <c r="AI247" i="55" s="1"/>
  <c r="AK16" i="55"/>
  <c r="AL16" i="55" s="1"/>
  <c r="AK15" i="55"/>
  <c r="AL15" i="55" s="1"/>
  <c r="AK14" i="55"/>
  <c r="AL14" i="55" s="1"/>
  <c r="AK12" i="55" l="1"/>
  <c r="AL12" i="55" s="1"/>
  <c r="AK11" i="55"/>
  <c r="AL11" i="55" s="1"/>
  <c r="AK10" i="55"/>
  <c r="AL10" i="55" s="1"/>
  <c r="O38" i="56" s="1"/>
  <c r="P38" i="56" s="1"/>
  <c r="AH13" i="55"/>
  <c r="AI13" i="55" s="1"/>
  <c r="AK13" i="55"/>
  <c r="AL13" i="55" s="1"/>
  <c r="AH21" i="55"/>
  <c r="AI21" i="55" s="1"/>
  <c r="AK21" i="55"/>
  <c r="AL21" i="55" s="1"/>
  <c r="AK25" i="55"/>
  <c r="AL25" i="55" s="1"/>
  <c r="AK24" i="55"/>
  <c r="AL24" i="55" s="1"/>
  <c r="AK23" i="55"/>
  <c r="AL23" i="55" s="1"/>
  <c r="AK22" i="55"/>
  <c r="AL22" i="55" s="1"/>
  <c r="AK17" i="55"/>
  <c r="AL17" i="55" s="1"/>
  <c r="AH16" i="55"/>
  <c r="AI16" i="55" s="1"/>
  <c r="AM16" i="55" s="1"/>
  <c r="AN16" i="55" s="1"/>
  <c r="AH15" i="55"/>
  <c r="AI15" i="55" s="1"/>
  <c r="AM15" i="55" s="1"/>
  <c r="AN15" i="55" s="1"/>
  <c r="O45" i="56"/>
  <c r="P45" i="56" s="1"/>
  <c r="J46" i="57"/>
  <c r="AH26" i="55"/>
  <c r="AI26" i="55" s="1"/>
  <c r="AH27" i="55"/>
  <c r="AI27" i="55" s="1"/>
  <c r="AM27" i="55" s="1"/>
  <c r="AN27" i="55" s="1"/>
  <c r="AK18" i="55"/>
  <c r="AL18" i="55" s="1"/>
  <c r="O42" i="56"/>
  <c r="P42" i="56" s="1"/>
  <c r="J28" i="57"/>
  <c r="AH25" i="55"/>
  <c r="AI25" i="55" s="1"/>
  <c r="AH23" i="55"/>
  <c r="AI23" i="55" s="1"/>
  <c r="AH24" i="55"/>
  <c r="AI24" i="55" s="1"/>
  <c r="AH22" i="55"/>
  <c r="AI22" i="55" s="1"/>
  <c r="AH20" i="55"/>
  <c r="AI20" i="55" s="1"/>
  <c r="AM20" i="55" s="1"/>
  <c r="AN20" i="55" s="1"/>
  <c r="AH19" i="55"/>
  <c r="AI19" i="55" s="1"/>
  <c r="AH18" i="55"/>
  <c r="AI18" i="55" s="1"/>
  <c r="AH17" i="55"/>
  <c r="AI17" i="55" s="1"/>
  <c r="AM247" i="55"/>
  <c r="AN247" i="55" s="1"/>
  <c r="AH12" i="55"/>
  <c r="AI12" i="55" s="1"/>
  <c r="AH11" i="55"/>
  <c r="AH14" i="55"/>
  <c r="AI14" i="55" s="1"/>
  <c r="AH10" i="55"/>
  <c r="AI10" i="55" s="1"/>
  <c r="J7" i="57" l="1"/>
  <c r="O44" i="56"/>
  <c r="P44" i="56" s="1"/>
  <c r="I40" i="57"/>
  <c r="J10" i="57"/>
  <c r="I28" i="57"/>
  <c r="O39" i="56"/>
  <c r="P39" i="56" s="1"/>
  <c r="AM13" i="55"/>
  <c r="AN13" i="55" s="1"/>
  <c r="AM25" i="55"/>
  <c r="AN25" i="55" s="1"/>
  <c r="AM21" i="55"/>
  <c r="O41" i="56"/>
  <c r="P41" i="56" s="1"/>
  <c r="M43" i="56"/>
  <c r="N43" i="56" s="1"/>
  <c r="J40" i="57"/>
  <c r="O43" i="56"/>
  <c r="P43" i="56" s="1"/>
  <c r="J34" i="57"/>
  <c r="I34" i="57"/>
  <c r="I16" i="57"/>
  <c r="O40" i="56"/>
  <c r="P40" i="56" s="1"/>
  <c r="I22" i="57"/>
  <c r="J22" i="57"/>
  <c r="AM24" i="55"/>
  <c r="AN24" i="55" s="1"/>
  <c r="AM23" i="55"/>
  <c r="AN23" i="55" s="1"/>
  <c r="AM26" i="55"/>
  <c r="I46" i="57"/>
  <c r="M45" i="56"/>
  <c r="N45" i="56" s="1"/>
  <c r="J16" i="57"/>
  <c r="AM18" i="55"/>
  <c r="AN18" i="55" s="1"/>
  <c r="M40" i="56"/>
  <c r="N40" i="56" s="1"/>
  <c r="AM19" i="55"/>
  <c r="M42" i="56"/>
  <c r="N42" i="56" s="1"/>
  <c r="AM22" i="55"/>
  <c r="M44" i="56"/>
  <c r="N44" i="56" s="1"/>
  <c r="AM17" i="55"/>
  <c r="M41" i="56"/>
  <c r="N41" i="56" s="1"/>
  <c r="AM14" i="55"/>
  <c r="AM12" i="55"/>
  <c r="AN12" i="55" s="1"/>
  <c r="I7" i="57"/>
  <c r="AM10" i="55"/>
  <c r="AI11" i="55"/>
  <c r="AM11" i="55" s="1"/>
  <c r="AN11" i="55" s="1"/>
  <c r="M38" i="56" l="1"/>
  <c r="N38" i="56" s="1"/>
  <c r="AN10" i="55"/>
  <c r="K28" i="57"/>
  <c r="K40" i="57"/>
  <c r="AN21" i="55"/>
  <c r="AN14" i="55"/>
  <c r="L16" i="57" s="1"/>
  <c r="K22" i="57"/>
  <c r="Q43" i="56"/>
  <c r="K34" i="57"/>
  <c r="K16" i="57"/>
  <c r="AN26" i="55"/>
  <c r="L46" i="57" s="1"/>
  <c r="K46" i="57"/>
  <c r="Q45" i="56"/>
  <c r="AN17" i="55"/>
  <c r="Q41" i="56"/>
  <c r="AN22" i="55"/>
  <c r="Q44" i="56"/>
  <c r="AN19" i="55"/>
  <c r="Q42" i="56"/>
  <c r="Q40" i="56"/>
  <c r="I10" i="57"/>
  <c r="M39" i="56"/>
  <c r="N39" i="56" s="1"/>
  <c r="L40" i="57" l="1"/>
  <c r="L28" i="57"/>
  <c r="L34" i="57"/>
  <c r="L22" i="57"/>
  <c r="Q39" i="56"/>
  <c r="K10" i="57"/>
  <c r="W18" i="42" l="1"/>
  <c r="Y8" i="42"/>
  <c r="Y9" i="42"/>
  <c r="Y10" i="42"/>
  <c r="Y11" i="42"/>
  <c r="Y12" i="42"/>
  <c r="Y13" i="42"/>
  <c r="X20" i="42"/>
  <c r="Y7" i="42"/>
  <c r="R50" i="42" l="1"/>
  <c r="R46" i="42"/>
  <c r="R47" i="42"/>
  <c r="R48" i="42"/>
  <c r="R49" i="42"/>
  <c r="R45" i="42"/>
  <c r="Q42" i="42"/>
  <c r="K7" i="57" l="1"/>
  <c r="L7" i="57"/>
  <c r="Q38" i="56"/>
  <c r="L10" i="57"/>
  <c r="M10" i="64" l="1"/>
  <c r="AB10" i="64" l="1"/>
  <c r="AA10" i="64" s="1"/>
  <c r="J7" i="77" s="1"/>
  <c r="K7" i="77" s="1"/>
  <c r="AB11" i="64" l="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J8" i="77" s="1"/>
  <c r="K8" i="77" s="1"/>
  <c r="AB12" i="64"/>
  <c r="P6" i="74"/>
  <c r="AH6" i="74"/>
  <c r="V6" i="74"/>
  <c r="AI16" i="66" l="1"/>
  <c r="K6" i="66"/>
  <c r="AC26" i="66"/>
  <c r="W16" i="66"/>
  <c r="AI46" i="66"/>
  <c r="AI36" i="66"/>
  <c r="Q36" i="66"/>
  <c r="W46" i="66"/>
  <c r="AC36" i="66"/>
  <c r="W6" i="66"/>
  <c r="Q26" i="66"/>
  <c r="K16" i="66"/>
  <c r="K46" i="66"/>
  <c r="AI6" i="66"/>
  <c r="Q6" i="66"/>
  <c r="W36" i="66"/>
  <c r="AC11" i="64"/>
  <c r="AC6" i="74" s="1"/>
  <c r="AC16" i="66"/>
  <c r="W26" i="66"/>
  <c r="K26" i="66"/>
  <c r="Q16" i="66"/>
  <c r="AI26" i="66"/>
  <c r="AC46" i="66"/>
  <c r="K36" i="66"/>
  <c r="Q46" i="66"/>
  <c r="AC6" i="66"/>
  <c r="AA12" i="64"/>
  <c r="AD36" i="66" s="1"/>
  <c r="AB13" i="64"/>
  <c r="AA13" i="64" s="1"/>
  <c r="L26" i="66" l="1"/>
  <c r="AJ46" i="66"/>
  <c r="AJ36" i="66"/>
  <c r="AC12" i="64"/>
  <c r="X6" i="74" s="1"/>
  <c r="AJ6" i="66"/>
  <c r="Q6" i="74"/>
  <c r="W6" i="74"/>
  <c r="AJ26" i="66"/>
  <c r="R36" i="66"/>
  <c r="AI6" i="74"/>
  <c r="L46" i="66"/>
  <c r="X46" i="66"/>
  <c r="X16" i="66"/>
  <c r="AD6" i="66"/>
  <c r="X36" i="66"/>
  <c r="AD26" i="66"/>
  <c r="AJ16" i="66"/>
  <c r="L6" i="66"/>
  <c r="AD46" i="66"/>
  <c r="J9" i="77"/>
  <c r="K9" i="77" s="1"/>
  <c r="R16" i="66"/>
  <c r="X6" i="66"/>
  <c r="L36" i="66"/>
  <c r="L16" i="66"/>
  <c r="X26" i="66"/>
  <c r="R6" i="66"/>
  <c r="AD16" i="66"/>
  <c r="R46" i="66"/>
  <c r="R26" i="66"/>
  <c r="J10" i="77"/>
  <c r="K10" i="77" s="1"/>
  <c r="M46" i="66"/>
  <c r="AK26" i="66"/>
  <c r="AE16" i="66"/>
  <c r="Y6" i="66"/>
  <c r="AC13" i="64"/>
  <c r="AK36" i="66"/>
  <c r="AE26" i="66"/>
  <c r="Y16" i="66"/>
  <c r="S6" i="66"/>
  <c r="AK46" i="66"/>
  <c r="AE36" i="66"/>
  <c r="Y26" i="66"/>
  <c r="S16" i="66"/>
  <c r="M6" i="66"/>
  <c r="AE46" i="66"/>
  <c r="Y36" i="66"/>
  <c r="S26" i="66"/>
  <c r="M16" i="66"/>
  <c r="Y46" i="66"/>
  <c r="S36" i="66"/>
  <c r="M26" i="66"/>
  <c r="AK6" i="66"/>
  <c r="S46" i="66"/>
  <c r="M36" i="66"/>
  <c r="AK16" i="66"/>
  <c r="AE6" i="66"/>
  <c r="AJ6" i="74" l="1"/>
  <c r="AD6" i="74"/>
  <c r="R6" i="74"/>
  <c r="M6" i="74"/>
  <c r="AK6" i="74"/>
  <c r="AE6" i="74"/>
  <c r="Y6" i="74"/>
  <c r="S6" i="74"/>
</calcChain>
</file>

<file path=xl/sharedStrings.xml><?xml version="1.0" encoding="utf-8"?>
<sst xmlns="http://schemas.openxmlformats.org/spreadsheetml/2006/main" count="3313" uniqueCount="1338">
  <si>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</si>
  <si>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</si>
  <si>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</si>
  <si>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</si>
  <si>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</si>
  <si>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</si>
  <si>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</si>
  <si>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</si>
  <si>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</si>
  <si>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</si>
  <si>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</si>
  <si>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</si>
  <si>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</si>
  <si>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</si>
  <si>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</si>
  <si>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</si>
  <si>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</si>
  <si>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</si>
  <si>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</si>
  <si>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</si>
  <si>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</si>
  <si>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</si>
  <si>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</si>
  <si>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</si>
  <si>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</si>
  <si>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</si>
  <si>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</si>
  <si>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</si>
  <si>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</si>
  <si>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</si>
  <si>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</si>
  <si>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</si>
  <si>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</si>
  <si>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</si>
  <si>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</si>
  <si>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</si>
  <si>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</si>
  <si>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</si>
  <si>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</si>
  <si>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</si>
  <si>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</si>
  <si>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</si>
  <si>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</si>
  <si>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</si>
  <si>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</si>
  <si>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</si>
  <si>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</si>
  <si>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</si>
  <si>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</si>
  <si>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</si>
  <si>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</si>
  <si>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</si>
  <si>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</si>
  <si>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</si>
  <si>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</si>
  <si>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</si>
  <si>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</si>
  <si>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</si>
  <si>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</si>
  <si>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</si>
  <si>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</si>
  <si>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</si>
  <si>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</si>
  <si>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</si>
  <si>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</si>
  <si>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</si>
  <si>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</si>
  <si>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</si>
  <si>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</si>
  <si>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</si>
  <si>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</si>
  <si>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</si>
  <si>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</si>
  <si>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</si>
  <si>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</si>
  <si>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</si>
  <si>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</si>
  <si>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</si>
  <si>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</si>
  <si>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</si>
  <si>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</si>
  <si>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</si>
  <si>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</si>
  <si>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</si>
  <si>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</si>
  <si>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</si>
  <si>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</si>
  <si>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</si>
  <si>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</si>
  <si>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</si>
  <si>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</si>
  <si>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</si>
  <si>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</si>
  <si>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</si>
  <si>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</si>
  <si>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</si>
  <si>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</si>
  <si>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</si>
  <si>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</si>
  <si>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</si>
  <si>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</si>
  <si>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</si>
  <si>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</si>
  <si>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</si>
  <si>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</si>
  <si>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</si>
  <si>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</si>
  <si>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</si>
  <si>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</si>
  <si>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</si>
  <si>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</si>
  <si>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</si>
  <si>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</si>
  <si>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</si>
  <si>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</si>
  <si>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</si>
  <si>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</si>
  <si>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</si>
  <si>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</si>
  <si>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</si>
  <si>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</si>
  <si>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</si>
  <si>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</si>
  <si>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</si>
  <si>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</si>
  <si>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</si>
  <si>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</si>
  <si>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</si>
  <si>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</si>
  <si>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</si>
  <si>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</si>
  <si>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</si>
  <si>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</si>
  <si>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</si>
  <si>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</si>
  <si>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</si>
  <si>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</si>
  <si>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</si>
  <si>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</si>
  <si>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</si>
  <si>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</si>
  <si>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</si>
  <si>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</si>
  <si>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</si>
  <si>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</si>
  <si>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</si>
  <si>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</si>
  <si>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</si>
  <si>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</si>
  <si>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</si>
  <si>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</si>
  <si>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</si>
  <si>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</si>
  <si>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</si>
  <si>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</si>
  <si>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</si>
  <si>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</si>
  <si>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</si>
  <si>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</si>
  <si>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</si>
  <si>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</si>
  <si>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</si>
  <si>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</si>
  <si>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</si>
  <si>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</si>
  <si>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</si>
  <si>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</si>
  <si>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</si>
  <si>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</si>
  <si>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</si>
  <si>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</si>
  <si>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</si>
  <si>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</si>
  <si>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</si>
  <si>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</si>
  <si>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</si>
  <si>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</si>
  <si>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</si>
  <si>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</si>
  <si>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</si>
  <si>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</si>
  <si>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</si>
  <si>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</si>
  <si>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</si>
  <si>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</si>
  <si>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</si>
  <si>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</si>
  <si>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</si>
  <si>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</si>
  <si>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</si>
  <si>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</si>
  <si>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</si>
  <si>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</si>
  <si>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</si>
  <si>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</si>
  <si>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</si>
  <si>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</si>
  <si>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</si>
  <si>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</si>
  <si>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</si>
  <si>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</si>
  <si>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</si>
  <si>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</si>
  <si>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</si>
  <si>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</si>
  <si>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</si>
  <si>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</si>
  <si>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</si>
  <si>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</si>
  <si>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</si>
  <si>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</si>
  <si>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</si>
  <si>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</si>
  <si>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</si>
  <si>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</si>
  <si>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</si>
  <si>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</si>
  <si>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</si>
  <si>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</si>
  <si>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</si>
  <si>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</si>
  <si>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</si>
  <si>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</si>
  <si>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</si>
  <si>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</si>
  <si>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</si>
  <si>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</si>
  <si>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</si>
  <si>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</si>
  <si>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</si>
  <si>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</si>
  <si>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</si>
  <si>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</si>
  <si>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</si>
  <si>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</si>
  <si>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</si>
  <si>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</si>
  <si>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</si>
  <si>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</si>
  <si>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</si>
  <si>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</si>
  <si>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</si>
  <si>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</si>
  <si>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</si>
  <si>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</si>
  <si>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</si>
  <si>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</si>
  <si>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</si>
  <si>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</si>
  <si>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</si>
  <si>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</si>
  <si>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</si>
  <si>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</si>
  <si>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</si>
  <si>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</si>
  <si>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</si>
  <si>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</si>
  <si>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</si>
  <si>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</si>
  <si>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</si>
  <si>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</si>
  <si>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</si>
  <si>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</si>
  <si>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</si>
  <si>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</si>
  <si>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</si>
  <si>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</si>
  <si>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</si>
  <si>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</si>
  <si>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</si>
  <si>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</si>
  <si>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</si>
  <si>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</si>
  <si>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</si>
  <si>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</si>
  <si>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</si>
  <si>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</si>
  <si>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</si>
  <si>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</si>
  <si>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</si>
  <si>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</si>
  <si>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</si>
  <si>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</si>
  <si>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</si>
  <si>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</si>
  <si>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</si>
  <si>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</si>
  <si>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</si>
  <si>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</si>
  <si>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</si>
  <si>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</si>
  <si>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</si>
  <si>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</si>
  <si>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</si>
  <si>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</si>
  <si>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</si>
  <si>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</si>
  <si>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</si>
  <si>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</si>
  <si>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</si>
  <si>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</si>
  <si>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</si>
  <si>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</si>
  <si>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</si>
  <si>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</si>
  <si>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</si>
  <si>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</si>
  <si>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</si>
  <si>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</si>
  <si>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</si>
  <si>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</si>
  <si>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</si>
  <si>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</si>
  <si>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</si>
  <si>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</si>
  <si>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</si>
  <si>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</si>
  <si>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</si>
  <si>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</si>
  <si>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</si>
  <si>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</si>
  <si>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</si>
  <si>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</si>
  <si>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</si>
  <si>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</si>
  <si>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</si>
  <si>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</si>
  <si>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</si>
  <si>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</si>
  <si>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</si>
  <si>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</si>
  <si>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</si>
  <si>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</si>
  <si>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</si>
  <si>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</si>
  <si>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</si>
  <si>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</si>
  <si>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</si>
  <si>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</si>
  <si>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</si>
  <si>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</si>
  <si>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</si>
  <si>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</si>
  <si>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</si>
  <si>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</si>
  <si>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</si>
  <si>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</si>
  <si>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</si>
  <si>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</si>
  <si>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</si>
  <si>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</si>
  <si>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</si>
  <si>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</si>
  <si>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</si>
  <si>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</si>
  <si>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</si>
  <si>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</si>
  <si>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</si>
  <si>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</si>
  <si>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</si>
  <si>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</si>
  <si>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</si>
  <si>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</si>
  <si>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</si>
  <si>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</si>
  <si>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</si>
  <si>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</si>
  <si>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</si>
  <si>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</si>
  <si>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</si>
  <si>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</si>
  <si>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</si>
  <si>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</si>
  <si>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</si>
  <si>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</si>
  <si>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</si>
  <si>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</si>
  <si>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</si>
  <si>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</si>
  <si>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</si>
  <si>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</si>
  <si>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</si>
  <si>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</si>
  <si>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</si>
  <si>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</si>
  <si>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</si>
  <si>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</si>
  <si>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</si>
  <si>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</si>
  <si>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</si>
  <si>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</si>
  <si>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</si>
  <si>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</si>
  <si>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</si>
  <si>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</si>
  <si>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</si>
  <si>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</si>
  <si>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</si>
  <si>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</si>
  <si>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</si>
  <si>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</si>
  <si>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</si>
  <si>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</si>
  <si>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</si>
  <si>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</si>
  <si>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</si>
  <si>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</si>
  <si>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</si>
  <si>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</si>
  <si>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</si>
  <si>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</si>
  <si>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</si>
  <si>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</si>
  <si>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</si>
  <si>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</si>
  <si>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</si>
  <si>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</si>
  <si>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</si>
  <si>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</si>
  <si>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</si>
  <si>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</si>
  <si>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</si>
  <si>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</si>
  <si>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</si>
  <si>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</si>
  <si>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</si>
  <si>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</si>
  <si>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</si>
  <si>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</si>
  <si>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</si>
  <si>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</si>
  <si>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</si>
  <si>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</si>
  <si>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</si>
  <si>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</si>
  <si>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</si>
  <si>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</si>
  <si>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</si>
  <si>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</si>
  <si>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</si>
  <si>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</si>
  <si>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</si>
  <si>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</si>
  <si>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</si>
  <si>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</si>
  <si>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</si>
  <si>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</si>
  <si>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</si>
  <si>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</si>
  <si>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</si>
  <si>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</si>
  <si>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</si>
  <si>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</si>
  <si>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</si>
  <si>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</si>
  <si>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</si>
  <si>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</si>
  <si>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</si>
  <si>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</si>
  <si>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</si>
  <si>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</si>
  <si>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</si>
  <si>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</si>
  <si>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</si>
  <si>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</si>
  <si>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</si>
  <si>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</si>
  <si>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</si>
  <si>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</si>
  <si>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</si>
  <si>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</si>
  <si>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</si>
  <si>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</si>
  <si>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</si>
  <si>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</si>
  <si>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</si>
  <si>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</si>
  <si>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</si>
  <si>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</si>
  <si>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</si>
  <si>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</si>
  <si>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</si>
  <si>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</si>
  <si>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</si>
  <si>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</si>
  <si>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</si>
  <si>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</si>
  <si>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</si>
  <si>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</si>
  <si>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</si>
  <si>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</si>
  <si>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</si>
  <si>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</si>
  <si>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</si>
  <si>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</si>
  <si>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</si>
  <si>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</si>
  <si>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</si>
  <si>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</si>
  <si>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</si>
  <si>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</si>
  <si>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</si>
  <si>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</si>
  <si>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</si>
  <si>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</si>
  <si>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</si>
  <si>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</si>
  <si>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</si>
  <si>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</si>
  <si>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</si>
  <si>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</si>
  <si>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</si>
  <si>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</si>
  <si>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</si>
  <si>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</si>
  <si>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</si>
  <si>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</si>
  <si>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</si>
  <si>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</si>
  <si>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</si>
  <si>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</si>
  <si>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</si>
  <si>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</si>
  <si>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</si>
  <si>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</si>
  <si>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</si>
  <si>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</si>
  <si>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</si>
  <si>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</si>
  <si>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</si>
  <si>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</si>
  <si>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</si>
  <si>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</si>
  <si>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Tipo</t>
  </si>
  <si>
    <t>Implementación</t>
  </si>
  <si>
    <t>Calificación</t>
  </si>
  <si>
    <t>Documentación</t>
  </si>
  <si>
    <t>Frecuencia</t>
  </si>
  <si>
    <t>Evidencia</t>
  </si>
  <si>
    <t>Reputacional</t>
  </si>
  <si>
    <t>Incumplimiento del Plan Anual de Auditorías Independientes de Control Interno</t>
  </si>
  <si>
    <t xml:space="preserve">Incumplimiento de los términos de entrega de información por parte de las dependencias.             </t>
  </si>
  <si>
    <t>Posibilidad de afectación reputacional por incumplimiento en la ejecución  del Plan Anual de Auditorías Independientes de Control Interno (Visitas,  Asesorías, Acompañamientos, Evaluaciones, Seguimientos e Informes de Ley), debido al  incumplimiento de los términos de entrega de información por parte de las dependencias</t>
  </si>
  <si>
    <t>Ejecucion y Administracion de procesos</t>
  </si>
  <si>
    <t xml:space="preserve">     El riesgo afecta la imagen de la entidad internamente, de conocimiento general, nivel interno, de junta dircetiva y accionistas y/o de provedores</t>
  </si>
  <si>
    <t>El coordinador del grupo comunicará al equipo OCI durante los primeros cinco días hábiles la agenda de las actividades del Plan Anual de Auditorias Independientes del período respectivo. La evidencia estará disponible en el correo electrónico y en la carpeta compartida.</t>
  </si>
  <si>
    <t>Preventivo</t>
  </si>
  <si>
    <t>Manual</t>
  </si>
  <si>
    <t>Documentado</t>
  </si>
  <si>
    <t>Continua</t>
  </si>
  <si>
    <t>Con Registro</t>
  </si>
  <si>
    <t>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t>
  </si>
  <si>
    <t>Detectivo</t>
  </si>
  <si>
    <t>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t>
  </si>
  <si>
    <t>Aleatoria</t>
  </si>
  <si>
    <t>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t>
  </si>
  <si>
    <t>Correctivo</t>
  </si>
  <si>
    <t>Aceptar</t>
  </si>
  <si>
    <t xml:space="preserve"> Informes generados que no cumplan con las características de calidad</t>
  </si>
  <si>
    <t>Falta de conocimientos especìficos de los funcionarios y/o contratistas que  desarrollan actividades  en la Oficina de Control Interno, como auditor</t>
  </si>
  <si>
    <r>
      <t>Posibilidad de afectación reputacional por generación de informes que no cumplan con las características (suficientes, claros y expresos), por falta de conocimientos especìficos de los funcionarios y/o contratistas que  desarrollan actividades  en la Oficina de Control Interno, como auditor</t>
    </r>
    <r>
      <rPr>
        <sz val="11"/>
        <color rgb="FFFF0000"/>
        <rFont val="Arial"/>
        <family val="2"/>
      </rPr>
      <t>.</t>
    </r>
  </si>
  <si>
    <t>Usuarios, productos y practicas , organizacionales</t>
  </si>
  <si>
    <t>El coordinador del grupo de evaluación y seguimiento a los procesos de gestión económica del Ministerio del Interior y del Fondo para la Participacióny Fortalecimiento de la Democracia, , revisa oportunamente antes de envío todos los informes que se generan por los colaboradores de Oficina, haciendo las respectivas alertas y observaciones para el ajuste del informe final.La evidencia reposa en las solicitudes de información que se hace a través de los correos y se deja en la compartida de la OCI.</t>
  </si>
  <si>
    <t>El jefe de la oficina de Control Interno, una vez revisado y ajustado el informe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la carpeta compartida de la Oficina de Control Interno.</t>
  </si>
  <si>
    <t>El jefe de la oficina de Control Interno ,  junto con la coordinadora del grupo de evaluación y seguimiento a los procesos de gestión económica del Ministerio del Interior y del Fondo para la Participacióny Fortalecimiento de la Democracia,  realizan reuniones y jornadas de capacitación a los colaboradores de la oficina, en temas relacionados con la misionalidad. La evidencia queda en las listas de asistencia y el agendamiento de las reuniones en el calendario.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</si>
  <si>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</si>
  <si>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</si>
  <si>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</si>
  <si>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</si>
  <si>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</si>
  <si>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</si>
  <si>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</si>
  <si>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</si>
  <si>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</si>
  <si>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</si>
  <si>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</si>
  <si>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</si>
  <si>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</si>
  <si>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</si>
  <si>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</si>
  <si>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</si>
  <si>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</si>
  <si>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</si>
  <si>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</si>
  <si>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</si>
  <si>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</si>
  <si>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</si>
  <si>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</si>
  <si>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</si>
  <si>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</si>
  <si>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</si>
  <si>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</si>
  <si>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</si>
  <si>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</si>
  <si>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</si>
  <si>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</si>
  <si>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</si>
  <si>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</si>
  <si>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</si>
  <si>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</si>
  <si>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</si>
  <si>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</si>
  <si>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</si>
  <si>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</si>
  <si>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</si>
  <si>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</si>
  <si>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Correo electrónico 
Carpeta compartida</t>
  </si>
  <si>
    <t>Coordinadores Grupo de Evaluación, Seguimiento y Control a Procesos Misionales y de Apoyo y  Grupo de Evaluación y Seguimiento a los Procesos de Gestión Económica del Ministerio del Interior y del Fondo para la Participación y el Fortalecimiento de la Democracia.</t>
  </si>
  <si>
    <t>Mensual</t>
  </si>
  <si>
    <t xml:space="preserve">No actividades desarrolladas / No actividades programadas                                                           </t>
  </si>
  <si>
    <t>R1-CO2</t>
  </si>
  <si>
    <t>Correo electrónico 
Carpeta compartida
Cuadro de control</t>
  </si>
  <si>
    <t xml:space="preserve">No actividades desarrolladas / No actividades programadas                                                                </t>
  </si>
  <si>
    <t>R1-CO3</t>
  </si>
  <si>
    <t>Correos electrónicos
Memorandos</t>
  </si>
  <si>
    <t>Cada vez que se identifique la necesidad</t>
  </si>
  <si>
    <t xml:space="preserve">No alertas generadas / No alertas requeridas                                        </t>
  </si>
  <si>
    <t>R1-CO4</t>
  </si>
  <si>
    <t>Actas
Plan Anual de Auditorías Independientes
Memorandos</t>
  </si>
  <si>
    <t>Jefe Oficina de Control Interno</t>
  </si>
  <si>
    <t>No ajustes a la estrategia implementados / No ajustes a la estrategia requeridas</t>
  </si>
  <si>
    <t>R1-CO5</t>
  </si>
  <si>
    <t>R1-CO6</t>
  </si>
  <si>
    <t>R2-CO1</t>
  </si>
  <si>
    <t xml:space="preserve">Correos enviados y solicitudes de ajuste . Informe revisados en el periodo. </t>
  </si>
  <si>
    <t>El coordinador del grupo de evaluación y seguimiento a los procesos de gestión económica del Ministerio del Interior y del Fondo para la Participacióny Fortalecimiento de la Democracia</t>
  </si>
  <si>
    <t>Durante todo el año, cada vez que se genera un producto (informe)</t>
  </si>
  <si>
    <t xml:space="preserve">Número de informes revisados / Número de informes elaborados </t>
  </si>
  <si>
    <t>R2-CO2</t>
  </si>
  <si>
    <t>Los Informes aprobados y publicados</t>
  </si>
  <si>
    <t>Número de informes  aprobados / Número de informes  elaborados.</t>
  </si>
  <si>
    <t>R2-CO3</t>
  </si>
  <si>
    <t>Listado de asistencia y  actas .</t>
  </si>
  <si>
    <t>Jefe Oficina de Control Interno-Coordinadora del grupo de evaluación y seguimiento a los procesos de gestión económica del Ministerio del Interior y del Fondo para la Participacióny Fortalecimiento de la Democracia y equipo OCI.</t>
  </si>
  <si>
    <t>Durante todo el año, cada vez que se genera una reunión de equipo.</t>
  </si>
  <si>
    <t>Número de reuniones realizadas en el periodo</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</si>
  <si>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</si>
  <si>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</si>
  <si>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</si>
  <si>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</si>
  <si>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</si>
  <si>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</si>
  <si>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</si>
  <si>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</si>
  <si>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</si>
  <si>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</si>
  <si>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</si>
  <si>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</si>
  <si>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</si>
  <si>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</si>
  <si>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</si>
  <si>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</si>
  <si>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</si>
  <si>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</si>
  <si>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</si>
  <si>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</si>
  <si>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</si>
  <si>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</si>
  <si>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</si>
  <si>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</si>
  <si>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</si>
  <si>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</si>
  <si>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</si>
  <si>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</si>
  <si>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</si>
  <si>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</si>
  <si>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</si>
  <si>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</si>
  <si>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</si>
  <si>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</si>
  <si>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</si>
  <si>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</si>
  <si>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</si>
  <si>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</si>
  <si>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</si>
  <si>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</si>
  <si>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</si>
  <si>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</si>
  <si>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</si>
  <si>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</si>
  <si>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</si>
  <si>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</si>
  <si>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</si>
  <si>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</si>
  <si>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</si>
  <si>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</si>
  <si>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</si>
  <si>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</si>
  <si>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</si>
  <si>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</si>
  <si>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</si>
  <si>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</si>
  <si>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</si>
  <si>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</si>
  <si>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</si>
  <si>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</si>
  <si>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</si>
  <si>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</si>
  <si>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</si>
  <si>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</si>
  <si>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</si>
  <si>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</si>
  <si>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</si>
  <si>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</si>
  <si>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</si>
  <si>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</si>
  <si>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</si>
  <si>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</si>
  <si>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</si>
  <si>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</si>
  <si>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</si>
  <si>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</si>
  <si>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</si>
  <si>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</si>
  <si>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</si>
  <si>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</si>
  <si>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</si>
  <si>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</si>
  <si>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</si>
  <si>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</si>
  <si>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</si>
  <si>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</si>
  <si>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</si>
  <si>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</si>
  <si>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</si>
  <si>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</si>
  <si>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</si>
  <si>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</si>
  <si>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</si>
  <si>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</si>
  <si>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</si>
  <si>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</si>
  <si>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</si>
  <si>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</si>
  <si>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</si>
  <si>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</si>
  <si>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</si>
  <si>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</si>
  <si>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</si>
  <si>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</si>
  <si>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</si>
  <si>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</si>
  <si>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</si>
  <si>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</si>
  <si>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</si>
  <si>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</si>
  <si>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</si>
  <si>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</si>
  <si>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</si>
  <si>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</si>
  <si>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</si>
  <si>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</si>
  <si>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</si>
  <si>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</si>
  <si>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</si>
  <si>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</si>
  <si>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</si>
  <si>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</si>
  <si>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</si>
  <si>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</si>
  <si>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</si>
  <si>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</si>
  <si>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</si>
  <si>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</si>
  <si>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</si>
  <si>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</si>
  <si>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</si>
  <si>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</si>
  <si>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</si>
  <si>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</si>
  <si>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</si>
  <si>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</si>
  <si>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</si>
  <si>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</si>
  <si>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</si>
  <si>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</si>
  <si>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</si>
  <si>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</si>
  <si>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</si>
  <si>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</si>
  <si>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</si>
  <si>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</si>
  <si>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</si>
  <si>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</si>
  <si>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</si>
  <si>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</si>
  <si>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</si>
  <si>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</si>
  <si>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</si>
  <si>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</si>
  <si>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</si>
  <si>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</si>
  <si>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</si>
  <si>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</si>
  <si>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</si>
  <si>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</si>
  <si>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</si>
  <si>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</si>
  <si>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</si>
  <si>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</si>
  <si>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</si>
  <si>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</si>
  <si>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</si>
  <si>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</si>
  <si>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</si>
  <si>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</si>
  <si>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</si>
  <si>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</si>
  <si>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</si>
  <si>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</si>
  <si>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</si>
  <si>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</si>
  <si>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</si>
  <si>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</si>
  <si>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</si>
  <si>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</si>
  <si>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</si>
  <si>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</si>
  <si>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</si>
  <si>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</si>
  <si>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</si>
  <si>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</si>
  <si>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</si>
  <si>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</si>
  <si>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</si>
  <si>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</si>
  <si>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</si>
  <si>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</si>
  <si>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</si>
  <si>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</si>
  <si>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</si>
  <si>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</si>
  <si>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</si>
  <si>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</si>
  <si>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</si>
  <si>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</si>
  <si>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</si>
  <si>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</si>
  <si>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</si>
  <si>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</si>
  <si>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</si>
  <si>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</si>
  <si>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</si>
  <si>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</si>
  <si>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</si>
  <si>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</si>
  <si>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</si>
  <si>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</si>
  <si>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</si>
  <si>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</si>
  <si>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</si>
  <si>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</si>
  <si>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</si>
  <si>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</si>
  <si>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</si>
  <si>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</si>
  <si>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</si>
  <si>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</si>
  <si>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</si>
  <si>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</si>
  <si>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</si>
  <si>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</si>
  <si>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</si>
  <si>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</si>
  <si>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</si>
  <si>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</si>
  <si>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</si>
  <si>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</si>
  <si>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</si>
  <si>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</si>
  <si>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</si>
  <si>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</si>
  <si>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</si>
  <si>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</si>
  <si>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</si>
  <si>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</si>
  <si>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</si>
  <si>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</si>
  <si>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</si>
  <si>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</si>
  <si>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</si>
  <si>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</si>
  <si>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</si>
  <si>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</si>
  <si>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</si>
  <si>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</si>
  <si>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</si>
  <si>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</si>
  <si>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</si>
  <si>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</si>
  <si>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</si>
  <si>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</si>
  <si>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</si>
  <si>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</si>
  <si>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</si>
  <si>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</si>
  <si>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</si>
  <si>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</si>
  <si>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</si>
  <si>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</si>
  <si>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</si>
  <si>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</si>
  <si>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</si>
  <si>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</si>
  <si>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</si>
  <si>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</si>
  <si>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</si>
  <si>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</si>
  <si>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</si>
  <si>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</si>
  <si>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</si>
  <si>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</si>
  <si>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</si>
  <si>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</si>
  <si>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</si>
  <si>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</si>
  <si>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</si>
  <si>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</si>
  <si>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</si>
  <si>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</si>
  <si>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</si>
  <si>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</si>
  <si>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</si>
  <si>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</si>
  <si>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</si>
  <si>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</si>
  <si>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</si>
  <si>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</si>
  <si>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</si>
  <si>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</si>
  <si>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</si>
  <si>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</si>
  <si>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</si>
  <si>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</si>
  <si>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</si>
  <si>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</si>
  <si>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</si>
  <si>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</si>
  <si>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</si>
  <si>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</si>
  <si>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</si>
  <si>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</si>
  <si>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</si>
  <si>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</si>
  <si>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</si>
  <si>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</si>
  <si>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</si>
  <si>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</si>
  <si>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</si>
  <si>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</si>
  <si>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</si>
  <si>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</si>
  <si>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</si>
  <si>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</si>
  <si>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</si>
  <si>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</si>
  <si>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</si>
  <si>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</si>
  <si>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</si>
  <si>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</si>
  <si>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</si>
  <si>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</si>
  <si>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</si>
  <si>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</si>
  <si>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</si>
  <si>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</si>
  <si>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</si>
  <si>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</si>
  <si>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</si>
  <si>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</si>
  <si>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</si>
  <si>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</si>
  <si>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</si>
  <si>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</si>
  <si>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</si>
  <si>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</si>
  <si>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</si>
  <si>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</si>
  <si>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</si>
  <si>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</si>
  <si>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</si>
  <si>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</si>
  <si>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</si>
  <si>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</si>
  <si>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</si>
  <si>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</si>
  <si>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</si>
  <si>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</si>
  <si>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</si>
  <si>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</si>
  <si>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</si>
  <si>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</si>
  <si>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</si>
  <si>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</si>
  <si>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</si>
  <si>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</si>
  <si>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</si>
  <si>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</si>
  <si>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</si>
  <si>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</si>
  <si>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</si>
  <si>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</si>
  <si>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</si>
  <si>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</si>
  <si>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</si>
  <si>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</si>
  <si>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</si>
  <si>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</si>
  <si>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</si>
  <si>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</si>
  <si>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</si>
  <si>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</si>
  <si>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</si>
  <si>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</si>
  <si>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</si>
  <si>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</si>
  <si>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</si>
  <si>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</si>
  <si>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</si>
  <si>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</si>
  <si>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</si>
  <si>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</si>
  <si>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</si>
  <si>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</si>
  <si>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</si>
  <si>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</si>
  <si>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</si>
  <si>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</si>
  <si>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</si>
  <si>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</si>
  <si>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</si>
  <si>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</si>
  <si>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</si>
  <si>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</si>
  <si>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</si>
  <si>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</si>
  <si>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</si>
  <si>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</si>
  <si>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</si>
  <si>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</si>
  <si>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</si>
  <si>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</si>
  <si>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</si>
  <si>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</si>
  <si>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</si>
  <si>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</si>
  <si>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</si>
  <si>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</si>
  <si>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</si>
  <si>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</si>
  <si>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</si>
  <si>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</si>
  <si>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</si>
  <si>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</si>
  <si>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</si>
  <si>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</si>
  <si>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</si>
  <si>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</si>
  <si>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</si>
  <si>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</si>
  <si>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</si>
  <si>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</si>
  <si>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</si>
  <si>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</si>
  <si>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</si>
  <si>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</si>
  <si>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</si>
  <si>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</si>
  <si>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</si>
  <si>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</si>
  <si>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</si>
  <si>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</si>
  <si>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</si>
  <si>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</si>
  <si>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</si>
  <si>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</si>
  <si>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</si>
  <si>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</si>
  <si>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</si>
  <si>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</si>
  <si>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</si>
  <si>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</si>
  <si>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</si>
  <si>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</si>
  <si>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</si>
  <si>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</si>
  <si>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</si>
  <si>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</si>
  <si>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</si>
  <si>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</si>
  <si>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</si>
  <si>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</si>
  <si>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</si>
  <si>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</si>
  <si>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</si>
  <si>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</si>
  <si>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</si>
  <si>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</si>
  <si>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</si>
  <si>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</si>
  <si>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</si>
  <si>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</si>
  <si>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</si>
  <si>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</si>
  <si>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</si>
  <si>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</si>
  <si>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</si>
  <si>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</si>
  <si>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</si>
  <si>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</si>
  <si>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</si>
  <si>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</si>
  <si>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</si>
  <si>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</si>
  <si>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</si>
  <si>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</si>
  <si>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</si>
  <si>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</si>
  <si>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</si>
  <si>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</si>
  <si>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</si>
  <si>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</si>
  <si>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</si>
  <si>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</si>
  <si>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</si>
  <si>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</si>
  <si>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</si>
  <si>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</si>
  <si>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</si>
  <si>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</si>
  <si>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</si>
  <si>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</si>
  <si>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</si>
  <si>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</si>
  <si>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</si>
  <si>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</si>
  <si>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</si>
  <si>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</si>
  <si>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</si>
  <si>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</si>
  <si>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</si>
  <si>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</si>
  <si>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</si>
  <si>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</si>
  <si>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</si>
  <si>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PLANEACIÓN, DIRECCIONAMIENTO ESTRATÉGICO Y COMUNICACIONES </t>
  </si>
  <si>
    <t>08</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</si>
  <si>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</si>
  <si>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</si>
  <si>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</si>
  <si>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</si>
  <si>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</si>
  <si>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</si>
  <si>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</si>
  <si>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</si>
  <si>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</si>
  <si>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</si>
  <si>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</si>
  <si>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</si>
  <si>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</si>
  <si>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</si>
  <si>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</si>
  <si>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</si>
  <si>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</si>
  <si>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</si>
  <si>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</si>
  <si>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</si>
  <si>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</si>
  <si>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</si>
  <si>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</si>
  <si>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</si>
  <si>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</si>
  <si>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</si>
  <si>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</si>
  <si>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</si>
  <si>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</si>
  <si>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</si>
  <si>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</si>
  <si>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</si>
  <si>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</si>
  <si>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</si>
  <si>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</si>
  <si>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</si>
  <si>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</si>
  <si>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</si>
  <si>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</si>
  <si>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</si>
  <si>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</si>
  <si>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</si>
  <si>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</si>
  <si>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Generar informes ajustados a intereses particulares, con el fin de obtener un beneficio económico o personal.</t>
  </si>
  <si>
    <t>Posibilidad  que por alteración de la información o  influencia política, se pueden generar informes ajustados a intereses particulares con el fin de obtener un beneficio económico o personal, lo que puede conllevar a informes con contenido que no reflejen la realidad de los temas evaluados, sanciones, demandas y destituciones, perdida de credibilidad a la oficina de Control Interno, perdida de confiabilidad de los informes generados.</t>
  </si>
  <si>
    <r>
      <rPr>
        <b/>
        <sz val="10"/>
        <color theme="1"/>
        <rFont val="Gill Sans MT"/>
        <family val="2"/>
      </rPr>
      <t xml:space="preserve">CA1. </t>
    </r>
    <r>
      <rPr>
        <sz val="10"/>
        <color theme="1"/>
        <rFont val="Gill Sans MT"/>
        <family val="2"/>
      </rPr>
      <t xml:space="preserve">Alteración de la Información.
</t>
    </r>
    <r>
      <rPr>
        <b/>
        <sz val="10"/>
        <color theme="1"/>
        <rFont val="Gill Sans MT"/>
        <family val="2"/>
      </rPr>
      <t xml:space="preserve">CA2. </t>
    </r>
    <r>
      <rPr>
        <sz val="10"/>
        <color theme="1"/>
        <rFont val="Gill Sans MT"/>
        <family val="2"/>
      </rPr>
      <t xml:space="preserve">Influencia política.
</t>
    </r>
  </si>
  <si>
    <r>
      <rPr>
        <b/>
        <sz val="10"/>
        <color theme="1"/>
        <rFont val="Gill Sans MT"/>
        <family val="2"/>
      </rPr>
      <t xml:space="preserve">1. </t>
    </r>
    <r>
      <rPr>
        <sz val="10"/>
        <color theme="1"/>
        <rFont val="Gill Sans MT"/>
        <family val="2"/>
      </rPr>
      <t xml:space="preserve">Informes con contenido que no reflejen la realidad de los temas evaluados.
</t>
    </r>
    <r>
      <rPr>
        <b/>
        <sz val="10"/>
        <color theme="1"/>
        <rFont val="Gill Sans MT"/>
        <family val="2"/>
      </rPr>
      <t>2.</t>
    </r>
    <r>
      <rPr>
        <sz val="10"/>
        <color theme="1"/>
        <rFont val="Gill Sans MT"/>
        <family val="2"/>
      </rPr>
      <t xml:space="preserve"> Sanciones, demandas y destituciones.
</t>
    </r>
    <r>
      <rPr>
        <b/>
        <sz val="10"/>
        <color theme="1"/>
        <rFont val="Gill Sans MT"/>
        <family val="2"/>
      </rPr>
      <t>3.</t>
    </r>
    <r>
      <rPr>
        <sz val="10"/>
        <color theme="1"/>
        <rFont val="Gill Sans MT"/>
        <family val="2"/>
      </rPr>
      <t xml:space="preserve"> Pérdida de credibilidad de la Oficina de Control Interno.
</t>
    </r>
    <r>
      <rPr>
        <b/>
        <sz val="10"/>
        <color theme="1"/>
        <rFont val="Gill Sans MT"/>
        <family val="2"/>
      </rPr>
      <t>4.</t>
    </r>
    <r>
      <rPr>
        <sz val="10"/>
        <color theme="1"/>
        <rFont val="Gill Sans MT"/>
        <family val="2"/>
      </rPr>
      <t xml:space="preserve"> Pérdida de confiablidad de los informes generados</t>
    </r>
  </si>
  <si>
    <t>SI</t>
  </si>
  <si>
    <t>NO</t>
  </si>
  <si>
    <t>Oficina de Control Interno</t>
  </si>
  <si>
    <t>Generar hallazgos u observaciones que no reflejen la información veraz, en la verificación de la documentación  soporte, por relación con las partes interesadas en el asunto auditado.</t>
  </si>
  <si>
    <t>Posibilidad  que por  favorecimiento a terceros y/ u ocultamiento de la información, se  generen  hallazgos u observaciones que no reflejen la información veraz, en la verificación de la documentación  soporte, por relación con las partes interesadas en el asunto auditado, generando  perdida de credibilidad a la oficina de Control Interno, perdida de confiabilidad de los informes generados y sanciones , demandas y destituciones.</t>
  </si>
  <si>
    <r>
      <t xml:space="preserve">CA1. </t>
    </r>
    <r>
      <rPr>
        <sz val="10"/>
        <rFont val="Gill Sans MT"/>
        <family val="2"/>
      </rPr>
      <t>Favorecimiento a terceros.</t>
    </r>
    <r>
      <rPr>
        <b/>
        <sz val="10"/>
        <rFont val="Gill Sans MT"/>
        <family val="2"/>
      </rPr>
      <t xml:space="preserve">
CA2. </t>
    </r>
    <r>
      <rPr>
        <sz val="10"/>
        <rFont val="Gill Sans MT"/>
        <family val="2"/>
      </rPr>
      <t>Ocultamiento de la información.</t>
    </r>
  </si>
  <si>
    <t>1. Sanciones, demandas y destituciones 
2. Pérdida de credibilidad en la oficina de Control  Interno. 
3.Pérdida  de confiabilidad en los informes generados.</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</si>
  <si>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</si>
  <si>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</si>
  <si>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</si>
  <si>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</si>
  <si>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</si>
  <si>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</si>
  <si>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</si>
  <si>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</si>
  <si>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</si>
  <si>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</si>
  <si>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</si>
  <si>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</si>
  <si>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</si>
  <si>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</si>
  <si>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</si>
  <si>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</si>
  <si>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</si>
  <si>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</si>
  <si>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</si>
  <si>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</si>
  <si>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</si>
  <si>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</si>
  <si>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</si>
  <si>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</si>
  <si>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</si>
  <si>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</si>
  <si>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</si>
  <si>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</si>
  <si>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</si>
  <si>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</si>
  <si>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</si>
  <si>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</si>
  <si>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</si>
  <si>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</si>
  <si>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</si>
  <si>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</si>
  <si>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</si>
  <si>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</si>
  <si>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</si>
  <si>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</si>
  <si>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</si>
  <si>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</si>
  <si>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</si>
  <si>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</si>
  <si>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</si>
  <si>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t>
  </si>
  <si>
    <t>Asignado</t>
  </si>
  <si>
    <t>Adecuado</t>
  </si>
  <si>
    <t>Oportuna</t>
  </si>
  <si>
    <t>Prevenir</t>
  </si>
  <si>
    <t>Confiable</t>
  </si>
  <si>
    <t>Se investigan y resuelven oportunamente</t>
  </si>
  <si>
    <t>Completa</t>
  </si>
  <si>
    <t>Siempre se ejecuta</t>
  </si>
  <si>
    <t>El responsable asignado a cada informe, revisa que la información corresponda a las evidencias, y el Coordinador revisa la coherencia del contenido del informe y solicita los ajustes en caso de que haya lugar para su posterior aprobación por parte del Jefe de Control Interno. Las evidencias se encuentran en la carpeta compartida y en el correo electrónico.</t>
  </si>
  <si>
    <t>Informes revisados y firmados por el responsable designado y Jefe de la Oficina de Control Interno.</t>
  </si>
  <si>
    <t>Responsable designado</t>
  </si>
  <si>
    <t xml:space="preserve">Devolver el informe al equipo de trabajo para el respectivo ajuste e informar al Jefe de la Oficina de Control Interno.
</t>
  </si>
  <si>
    <t>Correo electrónico
Informes con visto bueno de revisión previa por parte del responsable designado</t>
  </si>
  <si>
    <t>Jefe de Oficina de Control Interno
Funcionario asignado</t>
  </si>
  <si>
    <t>Inmediato</t>
  </si>
  <si>
    <t>Índice de cumplimiento: 
EFICACIA :Número de Actividades realizadas/Número de Actividades Programadas.
EFECTIVIDAD : Informes devueltos por información erronea/ informes revisados</t>
  </si>
  <si>
    <t>Se socializó con el personal vinculado para la vigencia 2025 el Estatuto de auditoría interna y código de ética del auditor, así mismo se diligenciaron los compromissos éticos el auditor interno. 
Los profesionales encargados de la elaboración de los informes realizaron revisión de las evidencias de la información, se revisó la coherencia del contenido del informe por parte de la coordinadora y la jefe de la OCI realizó posteriormente aprobación. Las evidencias se encuentran en sharepoint  y en el correo electrónico.
Eficacia: 73/73
Efectividad:  0/73</t>
  </si>
  <si>
    <t>Los responsables de cada informe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t>
  </si>
  <si>
    <t>Entre el 1 de  enero y el 30 de abril de 2025 se elaboraron un total de 26 informes (3 informes de auditoría, 26 informes de ley, 20 informes de seguimiento, 22 otros informes y reportes) previamente revisados  por el responsable del informe y la coordinadora, para la suscripción por parte de la jefe de la oficina. No se presentaron desviaciones.
Para todos los informes se ha realizado revisión  por parte de la coordinadora de la coherencia del contenido del informe y solicitud de ajustes para la posterior aprobación por parte del Jefe de Control Interno. 
La evidencia se encuentra disponible en los correos enviados, sharepoint de la oficina y en la página web del Ministerio: https://www.mininterior.gov.co/transparencia-y-acceso-a-la-informacion-publica-dev/
Eficacia: 73/73
Efectividad:  0/73</t>
  </si>
  <si>
    <t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t>
  </si>
  <si>
    <t xml:space="preserve">Asignación de responsabilidades mensuales  al equipo de trabajo , e indagación si hay o no conflicto de intereses al realizar la actividad.
Establecer si el l responsable de la actividad presenta  conflícto de intereses.
Informar al Jefe de la OCI, para que de esta manera se reasigne la actividad correspondiente.
Las evidencias reposan en el correo electrónico del Jefe de Control Interno y del Coordinador del grupo.  </t>
  </si>
  <si>
    <t>Cuadro de control
Correos electrónicos
Carpeta compartida
Suscripción de  compromisos éticos del auditor</t>
  </si>
  <si>
    <t>Jefe de Oficina de Control Interno
Responsable designado</t>
  </si>
  <si>
    <t>Durante todo el año, cada vez que se asignan actividades al equipo</t>
  </si>
  <si>
    <t xml:space="preserve">Declaratoria de conflicto de interés y reasignación de funciones. </t>
  </si>
  <si>
    <t>Oficio de comunicación de declaratoria de conflicto de interés
Programación mensual comunicada mediante correo electrónico
Cuadro de control</t>
  </si>
  <si>
    <t>No se identificó la existencia de conflicto de interés, una vez socializada la asignación mensual de actividades y realizada la asignación de responsabilidades del Plan Anual de Auditorías Independientes.
Eficacia: 73/73
Efectividad= 0/73</t>
  </si>
  <si>
    <t>El responsable designado por el Jefe de la Oficina de Control Interno, cada vez que se genere un informe y con el fin de mitigar alteración, información sin incluir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t>
  </si>
  <si>
    <t>Revisión de la información por el  responsable asignado a cada informe.
Verificar  evidencias  en la carpeta compartida.
Subir  información a la carpeta compartida , por parte de la auxiliar adtiva y/ o secretaria ,
Revisión del  Coordinador de la coherencia del contenido del informe y solicita los ajustes en caso de que haya lugar para su posterior .
Aprobación por parte del Jefe de Control Interno.
 Las evidencias se encuentran en la carpeta compartida y en el correo electrónico.</t>
  </si>
  <si>
    <t xml:space="preserve">La coordinadora verifica en los informes generados que se encuentren soportados, contengan la información acorde a lo evidenciado, tengan coherencia y hayan sido realizados según la asignación mensual de actividades; posteriormente la jefe de control interno verifica contenidos y genera aprobación.
Las evidencias se encuentran en correo electrónico y sharepoint de la OCI. 
Eficacia: 73/73
Efectividad= 0/73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</si>
  <si>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</si>
  <si>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</si>
  <si>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</si>
  <si>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</si>
  <si>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</si>
  <si>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</si>
  <si>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</si>
  <si>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</si>
  <si>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</si>
  <si>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</si>
  <si>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</si>
  <si>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</si>
  <si>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</si>
  <si>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</si>
  <si>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</si>
  <si>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</si>
  <si>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</si>
  <si>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</si>
  <si>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</si>
  <si>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</si>
  <si>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</si>
  <si>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</si>
  <si>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</si>
  <si>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</si>
  <si>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</si>
  <si>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</si>
  <si>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</si>
  <si>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</si>
  <si>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</si>
  <si>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</si>
  <si>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</si>
  <si>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</si>
  <si>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</si>
  <si>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</si>
  <si>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</si>
  <si>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Índice de cumplimiento: 
Número de Actividades realizadas/Número de Actividades Programadas.</t>
  </si>
  <si>
    <t>Activo</t>
  </si>
  <si>
    <t>Amenaza</t>
  </si>
  <si>
    <t>Vulnerabilidades</t>
  </si>
  <si>
    <t>Anenaza</t>
  </si>
  <si>
    <t>Desconocimiento de los lineamientos para la integración de la seguridad de la información.</t>
  </si>
  <si>
    <t>Incumplimiento de las políticas de seguridad de la información</t>
  </si>
  <si>
    <r>
      <t>Posibilidad de pérdida reputacional por desconocimiento de los lineamientos para la integración de la seguridad de la información, debido al incumplimiento de las políticas de seguridad de la información</t>
    </r>
    <r>
      <rPr>
        <sz val="11"/>
        <color rgb="FFFF0000"/>
        <rFont val="Arial"/>
        <family val="2"/>
      </rPr>
      <t xml:space="preserve"> </t>
    </r>
    <r>
      <rPr>
        <sz val="11"/>
        <rFont val="Arial"/>
        <family val="2"/>
      </rPr>
      <t>.</t>
    </r>
  </si>
  <si>
    <t>Información</t>
  </si>
  <si>
    <t>Alteración de la información</t>
  </si>
  <si>
    <t>Falta de revisión periódica de los registros de eventos de auditoría.</t>
  </si>
  <si>
    <t>El jefe de la Oficina solicita  al Grupo de Sistemas mediante mesa de ayuda, el acceso a la carpeta compartida de la OCI, según el perfil del usuario, una vez ingresen los nuevos colaboradores.
La evidencia en encuentra en las solicitudes de mesa de ayuda cada vez que llega un nuevo colaborador a la Oficina de Control Interno.</t>
  </si>
  <si>
    <t>Falta de acuerdos para la transferencia de información (internos y externos).</t>
  </si>
  <si>
    <t>Desde la Coordinación del Grupo de Evaluación y Seguimiento a los Procesos de Gestión Económica del Ministerio del Interior y del Fondo para la participación y el fortalecimiento de la democracia, se lleva un control de la carpeta compartidas a través de la revisión del archivo digital, asì como la auxiliar administrativa actualiza y verifica la existencia de la información, mediante listas de chequeo. La evidencia se encuentra en la compartida en las listas de chequeo actualizadas de la información actualizada de la OCI.</t>
  </si>
  <si>
    <t>MATRIZ MAPA DE RIESGO SEGURIDAD DE LA INFORMACIÓN</t>
  </si>
  <si>
    <t>Mesas de ayuda
Correos electrónicos</t>
  </si>
  <si>
    <t>Durante todo el año, cada vez que hay un ingreso a la Oficina</t>
  </si>
  <si>
    <t>Listas de chequeo Archivo Digital</t>
  </si>
  <si>
    <t>Índice de cumplimiento: 
Lista de chequeo diligenciada según el número de Informes realizados.</t>
  </si>
  <si>
    <t>Circunstancia Inmediata</t>
  </si>
  <si>
    <t>Seguimiento al 30 de Abril de 2025</t>
  </si>
  <si>
    <t>Seguimiento al 31 de Agosto de 2025</t>
  </si>
  <si>
    <t>Seguimiento al 31 de Diciembre de 2025</t>
  </si>
  <si>
    <t>4 DE 4</t>
  </si>
  <si>
    <t>MATRIZ MAPA DE RIESGOS FISCALES</t>
  </si>
  <si>
    <t>Seguimiento al 31 de Diciembrede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</si>
</sst>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0"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0"/>
      <name val="Arial"/>
      <family val="2"/>
    </font>
    <font>
      <b/>
      <sz val="11"/>
      <name val="Arial"/>
      <family val="2"/>
    </font>
    <font>
      <sz val="11"/>
      <name val="Arial"/>
      <family val="2"/>
    </font>
    <font>
      <sz val="11"/>
      <color rgb="FFFF0000"/>
      <name val="Arial"/>
      <family val="2"/>
    </font>
    <font>
      <b/>
      <sz val="12"/>
      <color theme="1"/>
      <name val="Arial Narrow"/>
      <family val="2"/>
    </font>
    <font>
      <sz val="14"/>
      <name val="Arial Narrow"/>
      <family val="2"/>
    </font>
    <font>
      <sz val="12"/>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dashed">
        <color theme="9" tint="-0.24994659260841701"/>
      </right>
      <top/>
      <bottom/>
      <diagonal/>
    </border>
  </borders>
  <cellStyleXfs count="7">
    <xf numFmtId="0" fontId="0" fillId="0" borderId="0"/>
    <xf numFmtId="0" fontId="7" fillId="0" borderId="0"/>
    <xf numFmtId="9" fontId="7" fillId="0" borderId="0" applyFont="0" applyFill="0" applyBorder="0" applyAlignment="0" applyProtection="0"/>
    <xf numFmtId="0" fontId="45" fillId="0" borderId="0"/>
    <xf numFmtId="0" fontId="54" fillId="0" borderId="0"/>
    <xf numFmtId="0" fontId="103" fillId="0" borderId="0"/>
    <xf numFmtId="0" fontId="103" fillId="0" borderId="0"/>
  </cellStyleXfs>
  <cellXfs count="101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1"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60" fillId="10" borderId="0" xfId="0" applyFont="1" applyFill="1" applyAlignment="1" applyProtection="1">
      <alignment vertical="center"/>
      <protection locked="0"/>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left" vertical="center" wrapText="1"/>
      <protection locked="0"/>
    </xf>
    <xf numFmtId="0" fontId="18" fillId="0" borderId="20" xfId="0" applyFont="1" applyBorder="1" applyAlignment="1" applyProtection="1">
      <alignment horizontal="left" vertical="center" wrapText="1"/>
      <protection locked="0"/>
    </xf>
    <xf numFmtId="0" fontId="5" fillId="10" borderId="48"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4" fillId="0" borderId="37" xfId="0" applyFont="1" applyBorder="1" applyAlignment="1" applyProtection="1">
      <alignment horizontal="center" vertical="center"/>
      <protection locked="0"/>
    </xf>
    <xf numFmtId="0" fontId="102" fillId="0" borderId="113" xfId="0" applyFont="1" applyBorder="1" applyAlignment="1" applyProtection="1">
      <alignment horizontal="justify" vertical="top"/>
      <protection locked="0"/>
    </xf>
    <xf numFmtId="0" fontId="102" fillId="0" borderId="113" xfId="0" applyFont="1" applyBorder="1" applyAlignment="1" applyProtection="1">
      <alignment horizontal="center" vertical="top"/>
      <protection hidden="1"/>
    </xf>
    <xf numFmtId="0" fontId="102" fillId="0" borderId="113" xfId="0" applyFont="1" applyBorder="1" applyAlignment="1" applyProtection="1">
      <alignment horizontal="center" vertical="top" textRotation="90"/>
      <protection locked="0"/>
    </xf>
    <xf numFmtId="9" fontId="102" fillId="0" borderId="113" xfId="0" applyNumberFormat="1" applyFont="1" applyBorder="1" applyAlignment="1" applyProtection="1">
      <alignment horizontal="center" vertical="top"/>
      <protection hidden="1"/>
    </xf>
    <xf numFmtId="165" fontId="102"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2"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2" fillId="0" borderId="112" xfId="0" applyFont="1" applyBorder="1" applyAlignment="1" applyProtection="1">
      <alignment horizontal="center" vertical="top" textRotation="90"/>
      <protection locked="0"/>
    </xf>
    <xf numFmtId="0" fontId="61" fillId="10" borderId="0" xfId="0" applyFont="1" applyFill="1"/>
    <xf numFmtId="0" fontId="11" fillId="0" borderId="113" xfId="0" applyFont="1" applyBorder="1" applyAlignment="1">
      <alignment horizontal="center" vertical="top"/>
    </xf>
    <xf numFmtId="0" fontId="61" fillId="0" borderId="0" xfId="0" applyFont="1"/>
    <xf numFmtId="0" fontId="0" fillId="0" borderId="0" xfId="0" applyAlignment="1" applyProtection="1">
      <alignment vertical="center" textRotation="90"/>
      <protection locked="0"/>
    </xf>
    <xf numFmtId="0" fontId="29" fillId="2" borderId="21" xfId="0" applyFont="1" applyFill="1" applyBorder="1" applyAlignment="1" applyProtection="1">
      <alignment horizontal="center" vertical="center" wrapText="1"/>
      <protection locked="0"/>
    </xf>
    <xf numFmtId="0" fontId="95" fillId="0" borderId="113" xfId="0" applyFont="1" applyBorder="1" applyAlignment="1" applyProtection="1">
      <alignment horizontal="left" vertical="top" wrapText="1"/>
      <protection locked="0"/>
    </xf>
    <xf numFmtId="0" fontId="18" fillId="0" borderId="5" xfId="0" applyFont="1" applyBorder="1" applyAlignment="1" applyProtection="1">
      <alignment horizontal="left" vertical="center" wrapText="1"/>
      <protection locked="0"/>
    </xf>
    <xf numFmtId="0" fontId="95" fillId="0" borderId="113" xfId="0" applyFont="1" applyBorder="1" applyAlignment="1" applyProtection="1">
      <alignment horizontal="center" vertical="center" wrapText="1"/>
      <protection locked="0"/>
    </xf>
    <xf numFmtId="0" fontId="50" fillId="0" borderId="113" xfId="0" applyFont="1" applyBorder="1" applyAlignment="1">
      <alignment horizontal="center" vertical="top"/>
    </xf>
    <xf numFmtId="0" fontId="105" fillId="0" borderId="113" xfId="0" applyFont="1" applyBorder="1" applyAlignment="1" applyProtection="1">
      <alignment horizontal="justify" vertical="top"/>
      <protection locked="0"/>
    </xf>
    <xf numFmtId="0" fontId="51" fillId="0" borderId="113" xfId="0" applyFont="1" applyBorder="1" applyAlignment="1" applyProtection="1">
      <alignment horizontal="center" vertical="top"/>
      <protection hidden="1"/>
    </xf>
    <xf numFmtId="0" fontId="51" fillId="0" borderId="113" xfId="0" applyFont="1" applyBorder="1" applyAlignment="1" applyProtection="1">
      <alignment horizontal="center" vertical="top" textRotation="90"/>
      <protection locked="0"/>
    </xf>
    <xf numFmtId="9" fontId="51" fillId="0" borderId="113" xfId="0" applyNumberFormat="1" applyFont="1" applyBorder="1" applyAlignment="1" applyProtection="1">
      <alignment horizontal="center" vertical="top"/>
      <protection hidden="1"/>
    </xf>
    <xf numFmtId="165" fontId="51" fillId="0" borderId="113" xfId="2" applyNumberFormat="1" applyFont="1" applyBorder="1" applyAlignment="1">
      <alignment horizontal="center" vertical="top"/>
    </xf>
    <xf numFmtId="0" fontId="50" fillId="0" borderId="113" xfId="0" applyFont="1" applyBorder="1" applyAlignment="1" applyProtection="1">
      <alignment horizontal="center" vertical="top" textRotation="90" wrapText="1"/>
      <protection hidden="1"/>
    </xf>
    <xf numFmtId="9" fontId="51" fillId="0" borderId="112" xfId="0" applyNumberFormat="1" applyFont="1" applyBorder="1" applyAlignment="1" applyProtection="1">
      <alignment horizontal="center" vertical="top"/>
      <protection hidden="1"/>
    </xf>
    <xf numFmtId="0" fontId="50" fillId="0" borderId="113" xfId="0" applyFont="1" applyBorder="1" applyAlignment="1" applyProtection="1">
      <alignment horizontal="center" vertical="top" textRotation="90"/>
      <protection hidden="1"/>
    </xf>
    <xf numFmtId="0" fontId="102" fillId="0" borderId="113" xfId="0" applyFont="1" applyBorder="1" applyAlignment="1" applyProtection="1">
      <alignment horizontal="justify" vertical="top" wrapText="1"/>
      <protection locked="0"/>
    </xf>
    <xf numFmtId="0" fontId="50" fillId="0" borderId="113" xfId="0" applyFont="1" applyBorder="1" applyAlignment="1" applyProtection="1">
      <alignment horizontal="center" vertical="center" textRotation="90" wrapText="1"/>
      <protection hidden="1"/>
    </xf>
    <xf numFmtId="9" fontId="51" fillId="0" borderId="112" xfId="0" applyNumberFormat="1" applyFont="1" applyBorder="1" applyAlignment="1" applyProtection="1">
      <alignment horizontal="center" vertical="center"/>
      <protection hidden="1"/>
    </xf>
    <xf numFmtId="0" fontId="50" fillId="0" borderId="113" xfId="0" applyFont="1" applyBorder="1" applyAlignment="1" applyProtection="1">
      <alignment horizontal="center" vertical="center" textRotation="90"/>
      <protection hidden="1"/>
    </xf>
    <xf numFmtId="0" fontId="58" fillId="0" borderId="112" xfId="0" applyFont="1" applyBorder="1" applyAlignment="1" applyProtection="1">
      <alignment horizontal="center" vertical="center" textRotation="90"/>
      <protection locked="0"/>
    </xf>
    <xf numFmtId="0" fontId="51" fillId="0" borderId="113" xfId="0" applyFont="1" applyBorder="1" applyAlignment="1" applyProtection="1">
      <alignment horizontal="center" vertical="center"/>
      <protection hidden="1"/>
    </xf>
    <xf numFmtId="0" fontId="51" fillId="0" borderId="113" xfId="0" applyFont="1" applyBorder="1" applyAlignment="1" applyProtection="1">
      <alignment horizontal="center" vertical="center" textRotation="90"/>
      <protection locked="0"/>
    </xf>
    <xf numFmtId="9" fontId="51" fillId="0" borderId="113" xfId="0" applyNumberFormat="1" applyFont="1" applyBorder="1" applyAlignment="1" applyProtection="1">
      <alignment horizontal="center" vertical="center"/>
      <protection hidden="1"/>
    </xf>
    <xf numFmtId="165" fontId="51" fillId="0" borderId="113" xfId="2" applyNumberFormat="1" applyFont="1" applyBorder="1" applyAlignment="1">
      <alignment horizontal="center" vertical="center"/>
    </xf>
    <xf numFmtId="0" fontId="18" fillId="0" borderId="59" xfId="0" applyFont="1" applyBorder="1" applyAlignment="1" applyProtection="1">
      <alignment horizontal="center" vertical="center" wrapText="1"/>
      <protection locked="0"/>
    </xf>
    <xf numFmtId="0" fontId="51" fillId="0" borderId="113" xfId="0" applyFont="1" applyBorder="1" applyAlignment="1" applyProtection="1">
      <alignment horizontal="justify" vertical="top" wrapText="1"/>
      <protection locked="0"/>
    </xf>
    <xf numFmtId="0" fontId="51" fillId="0" borderId="113" xfId="0" applyFont="1" applyBorder="1" applyAlignment="1" applyProtection="1">
      <alignment horizontal="justify" vertical="top"/>
      <protection locked="0"/>
    </xf>
    <xf numFmtId="0" fontId="102" fillId="0" borderId="11" xfId="0" applyFont="1" applyBorder="1" applyAlignment="1" applyProtection="1">
      <alignment vertical="center" textRotation="90" wrapText="1"/>
      <protection hidden="1"/>
    </xf>
    <xf numFmtId="0" fontId="102" fillId="0" borderId="11" xfId="0" quotePrefix="1" applyFont="1" applyBorder="1" applyAlignment="1" applyProtection="1">
      <alignment horizontal="justify" vertical="center" wrapText="1"/>
      <protection hidden="1"/>
    </xf>
    <xf numFmtId="0" fontId="102" fillId="0" borderId="11" xfId="0" applyFont="1" applyBorder="1" applyAlignment="1" applyProtection="1">
      <alignment horizontal="center" vertical="center" wrapText="1"/>
      <protection locked="0"/>
    </xf>
    <xf numFmtId="0" fontId="105" fillId="0" borderId="37" xfId="0" applyFont="1" applyBorder="1" applyAlignment="1" applyProtection="1">
      <alignment horizontal="justify" vertical="center" wrapText="1"/>
      <protection locked="0"/>
    </xf>
    <xf numFmtId="14" fontId="21" fillId="0" borderId="5" xfId="0" applyNumberFormat="1" applyFont="1" applyBorder="1" applyAlignment="1" applyProtection="1">
      <alignment horizontal="center" vertical="center" wrapText="1"/>
      <protection locked="0"/>
    </xf>
    <xf numFmtId="0" fontId="102" fillId="0" borderId="37" xfId="0" applyFont="1" applyBorder="1" applyAlignment="1" applyProtection="1">
      <alignment horizontal="justify" vertical="center" wrapText="1"/>
      <protection locked="0"/>
    </xf>
    <xf numFmtId="0" fontId="102" fillId="0" borderId="113" xfId="0" applyFont="1" applyBorder="1" applyAlignment="1">
      <alignment horizontal="center" vertical="top"/>
    </xf>
    <xf numFmtId="0" fontId="12" fillId="0" borderId="11" xfId="0" applyFont="1" applyBorder="1" applyAlignment="1" applyProtection="1">
      <alignment horizontal="center" vertical="center" textRotation="90" wrapText="1"/>
      <protection hidden="1"/>
    </xf>
    <xf numFmtId="0" fontId="95" fillId="10" borderId="0" xfId="0" applyFont="1" applyFill="1"/>
    <xf numFmtId="0" fontId="95" fillId="0" borderId="0" xfId="0" applyFont="1"/>
    <xf numFmtId="0" fontId="107" fillId="19" borderId="113" xfId="0" applyFont="1" applyFill="1" applyBorder="1" applyAlignment="1">
      <alignment horizontal="center" vertical="center" textRotation="90"/>
    </xf>
    <xf numFmtId="0" fontId="107" fillId="10" borderId="0" xfId="0" applyFont="1" applyFill="1" applyAlignment="1">
      <alignment horizontal="center" vertical="center"/>
    </xf>
    <xf numFmtId="0" fontId="107" fillId="19" borderId="0" xfId="0" applyFont="1" applyFill="1" applyAlignment="1">
      <alignment horizontal="center" vertical="center"/>
    </xf>
    <xf numFmtId="0" fontId="47" fillId="0" borderId="113" xfId="0" applyFont="1" applyBorder="1" applyAlignment="1" applyProtection="1">
      <alignment horizontal="justify" vertical="top" wrapText="1"/>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45" fillId="0" borderId="37" xfId="0" applyFont="1" applyBorder="1" applyAlignment="1" applyProtection="1">
      <alignment horizontal="justify" vertical="center" wrapText="1"/>
      <protection hidden="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61" fillId="19" borderId="113"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07"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8"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57" fillId="0" borderId="103" xfId="0" applyFont="1" applyBorder="1" applyAlignment="1">
      <alignment horizontal="center" vertical="center"/>
    </xf>
    <xf numFmtId="0" fontId="57" fillId="0" borderId="104" xfId="0" applyFont="1" applyBorder="1" applyAlignment="1">
      <alignment horizontal="center" vertical="center"/>
    </xf>
    <xf numFmtId="0" fontId="57" fillId="0" borderId="105" xfId="0" applyFont="1" applyBorder="1" applyAlignment="1">
      <alignment horizontal="center" vertical="center"/>
    </xf>
    <xf numFmtId="0" fontId="57" fillId="0" borderId="106" xfId="0" applyFont="1" applyBorder="1" applyAlignment="1">
      <alignment horizontal="center" vertical="center"/>
    </xf>
    <xf numFmtId="0" fontId="57" fillId="0" borderId="107" xfId="0" applyFont="1" applyBorder="1" applyAlignment="1">
      <alignment horizontal="center" vertical="center"/>
    </xf>
    <xf numFmtId="0" fontId="57" fillId="0" borderId="108" xfId="0" applyFont="1" applyBorder="1" applyAlignment="1">
      <alignment horizontal="center" vertical="center"/>
    </xf>
    <xf numFmtId="0" fontId="100" fillId="19" borderId="110" xfId="0" applyFont="1" applyFill="1" applyBorder="1" applyAlignment="1">
      <alignment horizontal="left" vertical="center"/>
    </xf>
    <xf numFmtId="0" fontId="60" fillId="10" borderId="129" xfId="0" applyFont="1" applyFill="1" applyBorder="1" applyAlignment="1" applyProtection="1">
      <alignment horizontal="left" vertical="center"/>
      <protection locked="0"/>
    </xf>
    <xf numFmtId="0" fontId="60" fillId="10" borderId="130" xfId="0" applyFont="1" applyFill="1" applyBorder="1" applyAlignment="1" applyProtection="1">
      <alignment horizontal="left" vertical="center"/>
      <protection locked="0"/>
    </xf>
    <xf numFmtId="0" fontId="60" fillId="10" borderId="131"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wrapText="1"/>
      <protection locked="0"/>
    </xf>
    <xf numFmtId="0" fontId="60" fillId="10" borderId="104" xfId="0" applyFont="1" applyFill="1" applyBorder="1" applyAlignment="1" applyProtection="1">
      <alignment horizontal="left" vertical="center" wrapText="1"/>
      <protection locked="0"/>
    </xf>
    <xf numFmtId="0" fontId="60" fillId="10" borderId="105"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4" fillId="0" borderId="112" xfId="0" applyFont="1" applyBorder="1" applyAlignment="1" applyProtection="1">
      <alignment horizontal="center" vertical="top"/>
      <protection hidden="1"/>
    </xf>
    <xf numFmtId="0" fontId="104" fillId="0" borderId="115" xfId="0" applyFont="1" applyBorder="1" applyAlignment="1" applyProtection="1">
      <alignment horizontal="center" vertical="top"/>
      <protection hidden="1"/>
    </xf>
    <xf numFmtId="0" fontId="104" fillId="0" borderId="114" xfId="0" applyFont="1" applyBorder="1" applyAlignment="1" applyProtection="1">
      <alignment horizontal="center" vertical="top"/>
      <protection hidden="1"/>
    </xf>
    <xf numFmtId="9" fontId="102" fillId="0" borderId="112" xfId="0" applyNumberFormat="1" applyFont="1" applyBorder="1" applyAlignment="1" applyProtection="1">
      <alignment horizontal="center" vertical="top" wrapText="1"/>
      <protection hidden="1"/>
    </xf>
    <xf numFmtId="9" fontId="102" fillId="0" borderId="115" xfId="0" applyNumberFormat="1" applyFont="1" applyBorder="1" applyAlignment="1" applyProtection="1">
      <alignment horizontal="center" vertical="top" wrapText="1"/>
      <protection hidden="1"/>
    </xf>
    <xf numFmtId="9" fontId="102"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51" fillId="0" borderId="112" xfId="0" applyFont="1" applyBorder="1" applyAlignment="1">
      <alignment horizontal="center" vertical="top"/>
    </xf>
    <xf numFmtId="0" fontId="51" fillId="0" borderId="115" xfId="0" applyFont="1" applyBorder="1" applyAlignment="1">
      <alignment horizontal="center" vertical="top"/>
    </xf>
    <xf numFmtId="0" fontId="51" fillId="0" borderId="114" xfId="0" applyFont="1" applyBorder="1" applyAlignment="1">
      <alignment horizontal="center" vertical="top"/>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1" fillId="10" borderId="112" xfId="0" applyFont="1" applyFill="1" applyBorder="1" applyAlignment="1" applyProtection="1">
      <alignment horizontal="center" vertical="top" wrapText="1"/>
      <protection locked="0"/>
    </xf>
    <xf numFmtId="0" fontId="51" fillId="10" borderId="115" xfId="0" applyFont="1" applyFill="1" applyBorder="1" applyAlignment="1" applyProtection="1">
      <alignment horizontal="center" vertical="top" wrapText="1"/>
      <protection locked="0"/>
    </xf>
    <xf numFmtId="0" fontId="51" fillId="10" borderId="114" xfId="0" applyFont="1" applyFill="1" applyBorder="1" applyAlignment="1" applyProtection="1">
      <alignment horizontal="center" vertical="top" wrapText="1"/>
      <protection locked="0"/>
    </xf>
    <xf numFmtId="0" fontId="105" fillId="0" borderId="112" xfId="0" applyFont="1" applyBorder="1" applyAlignment="1" applyProtection="1">
      <alignment horizontal="center" vertical="top" wrapText="1"/>
      <protection locked="0"/>
    </xf>
    <xf numFmtId="0" fontId="105" fillId="0" borderId="115" xfId="0" applyFont="1" applyBorder="1" applyAlignment="1" applyProtection="1">
      <alignment horizontal="center" vertical="top" wrapText="1"/>
      <protection locked="0"/>
    </xf>
    <xf numFmtId="0" fontId="105"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protection locked="0"/>
    </xf>
    <xf numFmtId="0" fontId="51" fillId="0" borderId="115" xfId="0" applyFont="1" applyBorder="1" applyAlignment="1" applyProtection="1">
      <alignment horizontal="center" vertical="top"/>
      <protection locked="0"/>
    </xf>
    <xf numFmtId="0" fontId="51" fillId="0" borderId="114" xfId="0" applyFont="1" applyBorder="1" applyAlignment="1" applyProtection="1">
      <alignment horizontal="center" vertical="top"/>
      <protection locked="0"/>
    </xf>
    <xf numFmtId="0" fontId="104" fillId="0" borderId="112" xfId="0" applyFont="1" applyBorder="1" applyAlignment="1" applyProtection="1">
      <alignment horizontal="center" vertical="top" wrapText="1"/>
      <protection hidden="1"/>
    </xf>
    <xf numFmtId="0" fontId="104" fillId="0" borderId="115" xfId="0" applyFont="1" applyBorder="1" applyAlignment="1" applyProtection="1">
      <alignment horizontal="center" vertical="top" wrapText="1"/>
      <protection hidden="1"/>
    </xf>
    <xf numFmtId="0" fontId="104" fillId="0" borderId="114" xfId="0" applyFont="1" applyBorder="1" applyAlignment="1" applyProtection="1">
      <alignment horizontal="center" vertical="top" wrapText="1"/>
      <protection hidden="1"/>
    </xf>
    <xf numFmtId="0" fontId="102" fillId="0" borderId="112" xfId="0" applyFont="1" applyBorder="1" applyAlignment="1" applyProtection="1">
      <alignment horizontal="center" vertical="top"/>
      <protection locked="0"/>
    </xf>
    <xf numFmtId="0" fontId="102" fillId="0" borderId="115" xfId="0" applyFont="1" applyBorder="1" applyAlignment="1" applyProtection="1">
      <alignment horizontal="center" vertical="top"/>
      <protection locked="0"/>
    </xf>
    <xf numFmtId="0" fontId="102"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9" fontId="105" fillId="0" borderId="112" xfId="0" applyNumberFormat="1" applyFont="1" applyBorder="1" applyAlignment="1" applyProtection="1">
      <alignment horizontal="center" vertical="top" wrapText="1"/>
      <protection hidden="1"/>
    </xf>
    <xf numFmtId="9" fontId="105" fillId="0" borderId="115"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9" fontId="105" fillId="0" borderId="112" xfId="0" applyNumberFormat="1" applyFont="1" applyBorder="1" applyAlignment="1" applyProtection="1">
      <alignment horizontal="center" vertical="top" wrapText="1"/>
      <protection locked="0"/>
    </xf>
    <xf numFmtId="9" fontId="105" fillId="0" borderId="115" xfId="0" applyNumberFormat="1" applyFont="1" applyBorder="1" applyAlignment="1" applyProtection="1">
      <alignment horizontal="center" vertical="top" wrapText="1"/>
      <protection locked="0"/>
    </xf>
    <xf numFmtId="9" fontId="105" fillId="0" borderId="114" xfId="0" applyNumberFormat="1" applyFont="1" applyBorder="1" applyAlignment="1" applyProtection="1">
      <alignment horizontal="center" vertical="top" wrapText="1"/>
      <protection locked="0"/>
    </xf>
    <xf numFmtId="0" fontId="104" fillId="0" borderId="112" xfId="0" applyFont="1" applyBorder="1" applyAlignment="1">
      <alignment horizontal="center" vertical="top" wrapText="1"/>
    </xf>
    <xf numFmtId="0" fontId="104" fillId="0" borderId="115" xfId="0" applyFont="1" applyBorder="1" applyAlignment="1">
      <alignment horizontal="center" vertical="top" wrapText="1"/>
    </xf>
    <xf numFmtId="0" fontId="104" fillId="0" borderId="114" xfId="0" applyFont="1" applyBorder="1" applyAlignment="1">
      <alignment horizontal="center" vertical="top"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02" fillId="0" borderId="20" xfId="0" applyFont="1" applyBorder="1" applyAlignment="1" applyProtection="1">
      <alignment horizontal="justify" vertical="center" wrapText="1"/>
      <protection hidden="1"/>
    </xf>
    <xf numFmtId="0" fontId="102" fillId="0" borderId="19" xfId="0" applyFont="1" applyBorder="1" applyAlignment="1" applyProtection="1">
      <alignment horizontal="justify" vertical="center" wrapText="1"/>
      <protection hidden="1"/>
    </xf>
    <xf numFmtId="0" fontId="102" fillId="0" borderId="48" xfId="0" applyFont="1" applyBorder="1" applyAlignment="1" applyProtection="1">
      <alignment horizontal="center" vertical="center"/>
      <protection hidden="1"/>
    </xf>
    <xf numFmtId="0" fontId="102" fillId="0" borderId="60" xfId="0" applyFont="1" applyBorder="1" applyAlignment="1" applyProtection="1">
      <alignment horizontal="center" vertical="center"/>
      <protection hidden="1"/>
    </xf>
    <xf numFmtId="0" fontId="102" fillId="0" borderId="11" xfId="0" applyFont="1" applyBorder="1" applyAlignment="1" applyProtection="1">
      <alignment horizontal="center" vertical="center" textRotation="90" wrapText="1"/>
      <protection hidden="1"/>
    </xf>
    <xf numFmtId="0" fontId="102" fillId="0" borderId="5" xfId="0" applyFont="1" applyBorder="1" applyAlignment="1" applyProtection="1">
      <alignment horizontal="center" vertical="center" textRotation="90" wrapText="1"/>
      <protection hidden="1"/>
    </xf>
    <xf numFmtId="0" fontId="21" fillId="0" borderId="11" xfId="0" applyFont="1" applyBorder="1" applyAlignment="1" applyProtection="1">
      <alignment horizontal="center" vertical="center" textRotation="90" wrapText="1"/>
      <protection hidden="1"/>
    </xf>
    <xf numFmtId="0" fontId="21"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02" fillId="0" borderId="59" xfId="0" applyFont="1" applyBorder="1" applyAlignment="1" applyProtection="1">
      <alignment horizontal="center" vertical="center"/>
      <protection hidden="1"/>
    </xf>
    <xf numFmtId="0" fontId="12" fillId="0" borderId="48" xfId="0" applyFont="1" applyBorder="1" applyAlignment="1" applyProtection="1">
      <alignment horizontal="center" vertical="center"/>
      <protection hidden="1"/>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109" fillId="0" borderId="112" xfId="0" applyFont="1" applyBorder="1" applyAlignment="1" applyProtection="1">
      <alignment horizontal="center" vertical="top" wrapText="1"/>
      <protection locked="0"/>
    </xf>
    <xf numFmtId="0" fontId="109" fillId="0" borderId="115"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95" fillId="0" borderId="112" xfId="0" applyFont="1" applyBorder="1" applyAlignment="1" applyProtection="1">
      <alignment horizontal="center" vertical="top"/>
      <protection locked="0"/>
    </xf>
    <xf numFmtId="0" fontId="95" fillId="0" borderId="115" xfId="0" applyFont="1" applyBorder="1" applyAlignment="1" applyProtection="1">
      <alignment horizontal="center" vertical="top"/>
      <protection locked="0"/>
    </xf>
    <xf numFmtId="0" fontId="95" fillId="0" borderId="114" xfId="0" applyFont="1" applyBorder="1" applyAlignment="1" applyProtection="1">
      <alignment horizontal="center" vertical="top"/>
      <protection locked="0"/>
    </xf>
    <xf numFmtId="0" fontId="107" fillId="0" borderId="112" xfId="0" applyFont="1" applyBorder="1" applyAlignment="1" applyProtection="1">
      <alignment horizontal="center" vertical="top" wrapText="1"/>
      <protection hidden="1"/>
    </xf>
    <xf numFmtId="0" fontId="107" fillId="0" borderId="115" xfId="0" applyFont="1" applyBorder="1" applyAlignment="1" applyProtection="1">
      <alignment horizontal="center" vertical="top" wrapText="1"/>
      <protection hidden="1"/>
    </xf>
    <xf numFmtId="0" fontId="107" fillId="0" borderId="114" xfId="0" applyFont="1" applyBorder="1" applyAlignment="1" applyProtection="1">
      <alignment horizontal="center" vertical="top" wrapText="1"/>
      <protection hidden="1"/>
    </xf>
    <xf numFmtId="9" fontId="95" fillId="0" borderId="112" xfId="0" applyNumberFormat="1" applyFont="1" applyBorder="1" applyAlignment="1" applyProtection="1">
      <alignment horizontal="center" vertical="top" wrapText="1"/>
      <protection hidden="1"/>
    </xf>
    <xf numFmtId="9" fontId="95" fillId="0" borderId="115" xfId="0" applyNumberFormat="1" applyFont="1" applyBorder="1" applyAlignment="1" applyProtection="1">
      <alignment horizontal="center" vertical="top" wrapText="1"/>
      <protection hidden="1"/>
    </xf>
    <xf numFmtId="9" fontId="95" fillId="0" borderId="114" xfId="0" applyNumberFormat="1" applyFont="1" applyBorder="1" applyAlignment="1" applyProtection="1">
      <alignment horizontal="center" vertical="top" wrapText="1"/>
      <protection hidden="1"/>
    </xf>
    <xf numFmtId="9" fontId="109" fillId="0" borderId="112" xfId="0" applyNumberFormat="1" applyFont="1" applyBorder="1" applyAlignment="1" applyProtection="1">
      <alignment horizontal="center" vertical="top" wrapText="1"/>
      <protection locked="0"/>
    </xf>
    <xf numFmtId="9" fontId="109" fillId="0" borderId="115" xfId="0" applyNumberFormat="1" applyFont="1" applyBorder="1" applyAlignment="1" applyProtection="1">
      <alignment horizontal="center" vertical="top" wrapText="1"/>
      <protection locked="0"/>
    </xf>
    <xf numFmtId="9" fontId="109" fillId="0" borderId="114" xfId="0" applyNumberFormat="1" applyFont="1" applyBorder="1" applyAlignment="1" applyProtection="1">
      <alignment horizontal="center" vertical="top" wrapText="1"/>
      <protection locked="0"/>
    </xf>
    <xf numFmtId="0" fontId="107" fillId="19" borderId="113" xfId="0" applyFont="1" applyFill="1" applyBorder="1" applyAlignment="1">
      <alignment horizontal="center" vertical="center" wrapText="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0" fillId="0" borderId="112" xfId="0" applyFont="1" applyBorder="1" applyAlignment="1" applyProtection="1">
      <alignment horizontal="center" vertical="top" wrapText="1"/>
      <protection locked="0"/>
    </xf>
    <xf numFmtId="0" fontId="60" fillId="0" borderId="115"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7" fillId="19" borderId="112" xfId="0" applyFont="1" applyFill="1" applyBorder="1" applyAlignment="1">
      <alignment horizontal="center" vertical="center" textRotation="90" wrapText="1"/>
    </xf>
    <xf numFmtId="0" fontId="107" fillId="19" borderId="114" xfId="0" applyFont="1" applyFill="1" applyBorder="1" applyAlignment="1">
      <alignment horizontal="center" vertical="center" textRotation="90" wrapText="1"/>
    </xf>
    <xf numFmtId="0" fontId="107" fillId="19" borderId="113" xfId="0" applyFont="1" applyFill="1" applyBorder="1" applyAlignment="1">
      <alignment horizontal="center" vertical="center" textRotation="90" wrapText="1"/>
    </xf>
    <xf numFmtId="0" fontId="107" fillId="19" borderId="116" xfId="0" applyFont="1" applyFill="1" applyBorder="1" applyAlignment="1">
      <alignment horizontal="center" vertical="center"/>
    </xf>
    <xf numFmtId="0" fontId="107" fillId="19" borderId="106" xfId="0" applyFont="1" applyFill="1" applyBorder="1" applyAlignment="1">
      <alignment horizontal="center" vertical="center"/>
    </xf>
    <xf numFmtId="0" fontId="107" fillId="19" borderId="114" xfId="0" applyFont="1" applyFill="1" applyBorder="1" applyAlignment="1">
      <alignment horizontal="center" vertical="center" wrapText="1"/>
    </xf>
    <xf numFmtId="0" fontId="107" fillId="19" borderId="112" xfId="0" applyFont="1" applyFill="1" applyBorder="1" applyAlignment="1">
      <alignment horizontal="center" vertical="center" wrapText="1"/>
    </xf>
    <xf numFmtId="0" fontId="107" fillId="19" borderId="115" xfId="0" applyFont="1" applyFill="1" applyBorder="1" applyAlignment="1">
      <alignment horizontal="center" vertical="center" wrapText="1"/>
    </xf>
    <xf numFmtId="0" fontId="107" fillId="19" borderId="116" xfId="0" applyFont="1" applyFill="1" applyBorder="1" applyAlignment="1">
      <alignment horizontal="center" vertical="center" wrapText="1"/>
    </xf>
    <xf numFmtId="0" fontId="107" fillId="19" borderId="112" xfId="0" applyFont="1" applyFill="1" applyBorder="1" applyAlignment="1">
      <alignment horizontal="center" vertical="center" textRotation="90"/>
    </xf>
    <xf numFmtId="0" fontId="107" fillId="19" borderId="114" xfId="0" applyFont="1" applyFill="1" applyBorder="1" applyAlignment="1">
      <alignment horizontal="center" vertical="center" textRotation="90"/>
    </xf>
    <xf numFmtId="0" fontId="107" fillId="19" borderId="113" xfId="0" applyFont="1" applyFill="1" applyBorder="1" applyAlignment="1">
      <alignment horizontal="center" vertical="center"/>
    </xf>
    <xf numFmtId="0" fontId="107" fillId="19" borderId="114" xfId="0" applyFont="1" applyFill="1" applyBorder="1" applyAlignment="1">
      <alignment horizontal="center" vertical="center"/>
    </xf>
    <xf numFmtId="0" fontId="107" fillId="19" borderId="109" xfId="0" applyFont="1" applyFill="1" applyBorder="1" applyAlignment="1">
      <alignment horizontal="center" vertical="center"/>
    </xf>
    <xf numFmtId="0" fontId="107" fillId="19" borderId="111" xfId="0" applyFont="1" applyFill="1" applyBorder="1" applyAlignment="1">
      <alignment horizontal="center" vertical="center"/>
    </xf>
    <xf numFmtId="0" fontId="107" fillId="19" borderId="107" xfId="0" applyFont="1" applyFill="1" applyBorder="1" applyAlignment="1">
      <alignment horizontal="center" vertical="center"/>
    </xf>
    <xf numFmtId="0" fontId="107" fillId="19" borderId="108" xfId="0" applyFont="1" applyFill="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0" fillId="0" borderId="136" xfId="0" applyBorder="1" applyAlignment="1">
      <alignment horizontal="left" vertical="top" wrapText="1"/>
    </xf>
    <xf numFmtId="0" fontId="0" fillId="0" borderId="137" xfId="0" applyBorder="1" applyAlignment="1">
      <alignment horizontal="left" vertical="top" wrapText="1"/>
    </xf>
    <xf numFmtId="0" fontId="18" fillId="0" borderId="18" xfId="0" applyFont="1" applyBorder="1" applyAlignment="1" applyProtection="1">
      <alignment horizontal="center" vertical="center" textRotation="90" wrapText="1"/>
      <protection hidden="1"/>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58" fillId="10" borderId="0" xfId="0" applyFont="1" applyFill="1" applyAlignment="1">
      <alignment horizontal="left" vertical="center"/>
    </xf>
    <xf numFmtId="0" fontId="102" fillId="0" borderId="105" xfId="0" applyFont="1" applyBorder="1" applyAlignment="1" applyProtection="1">
      <alignment horizontal="center" vertical="top"/>
      <protection locked="0"/>
    </xf>
    <xf numFmtId="0" fontId="102" fillId="0" borderId="138" xfId="0" applyFont="1" applyBorder="1" applyAlignment="1" applyProtection="1">
      <alignment horizontal="center" vertical="top"/>
      <protection locked="0"/>
    </xf>
    <xf numFmtId="0" fontId="105" fillId="0" borderId="112" xfId="0" applyFont="1" applyBorder="1" applyAlignment="1" applyProtection="1">
      <alignment horizontal="center" vertical="center" wrapText="1"/>
      <protection locked="0"/>
    </xf>
    <xf numFmtId="0" fontId="105" fillId="0" borderId="115" xfId="0" applyFont="1" applyBorder="1" applyAlignment="1" applyProtection="1">
      <alignment horizontal="center" vertical="center" wrapText="1"/>
      <protection locked="0"/>
    </xf>
    <xf numFmtId="0" fontId="105" fillId="0" borderId="114"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0" borderId="115" xfId="0" applyFont="1" applyBorder="1" applyAlignment="1" applyProtection="1">
      <alignment horizontal="center" vertical="center" wrapText="1"/>
      <protection locked="0"/>
    </xf>
    <xf numFmtId="0" fontId="102" fillId="0" borderId="114" xfId="0" applyFont="1" applyBorder="1" applyAlignment="1" applyProtection="1">
      <alignment horizontal="center" vertical="center" wrapText="1"/>
      <protection locked="0"/>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center" wrapText="1"/>
      <protection locked="0"/>
    </xf>
    <xf numFmtId="0" fontId="11" fillId="0" borderId="115" xfId="0" applyFont="1" applyBorder="1" applyAlignment="1" applyProtection="1">
      <alignment horizontal="center" vertical="center" wrapText="1"/>
      <protection locked="0"/>
    </xf>
    <xf numFmtId="0" fontId="11"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102" fillId="0" borderId="103" xfId="0" applyFont="1" applyBorder="1" applyAlignment="1" applyProtection="1">
      <alignment horizontal="center" vertical="top" wrapText="1"/>
      <protection locked="0"/>
    </xf>
    <xf numFmtId="0" fontId="102" fillId="0" borderId="116" xfId="0" applyFont="1" applyBorder="1" applyAlignment="1" applyProtection="1">
      <alignment horizontal="center" vertical="top" wrapText="1"/>
      <protection locked="0"/>
    </xf>
    <xf numFmtId="0" fontId="12" fillId="0" borderId="60" xfId="0" applyFont="1" applyBorder="1" applyAlignment="1" applyProtection="1">
      <alignment horizontal="center" vertical="center" wrapText="1"/>
      <protection hidden="1"/>
    </xf>
  </cellXfs>
  <cellStyles count="7">
    <cellStyle name="Normal" xfId="0" builtinId="0"/>
    <cellStyle name="Normal - Style1 2" xfId="3" xr:uid="{00000000-0005-0000-0000-000001000000}"/>
    <cellStyle name="Normal 2" xfId="5" xr:uid="{00000000-0005-0000-0000-000032000000}"/>
    <cellStyle name="Normal 2 2" xfId="4" xr:uid="{00000000-0005-0000-0000-000002000000}"/>
    <cellStyle name="Normal 3" xfId="1" xr:uid="{00000000-0005-0000-0000-000003000000}"/>
    <cellStyle name="Normal 4" xfId="6" xr:uid="{00000000-0005-0000-0000-000033000000}"/>
    <cellStyle name="Porcentaje" xfId="2" builtinId="5"/>
  </cellStyles>
  <dxfs count="364">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4</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4</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47447032"/>
        <c:axId val="247447424"/>
      </c:scatterChart>
      <c:valAx>
        <c:axId val="24744703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47447424"/>
        <c:crosses val="autoZero"/>
        <c:crossBetween val="midCat"/>
      </c:valAx>
      <c:valAx>
        <c:axId val="24744742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4744703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360937208"/>
        <c:axId val="360936816"/>
      </c:scatterChart>
      <c:valAx>
        <c:axId val="36093720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60936816"/>
        <c:crosses val="autoZero"/>
        <c:crossBetween val="midCat"/>
      </c:valAx>
      <c:valAx>
        <c:axId val="3609368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6093720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0</xdr:colOff>
      <xdr:row>1</xdr:row>
      <xdr:rowOff>1485900</xdr:rowOff>
    </xdr:to>
    <xdr:grpSp>
      <xdr:nvGrpSpPr>
        <xdr:cNvPr id="17" name="Group 4">
          <a:extLst>
            <a:ext uri="{FF2B5EF4-FFF2-40B4-BE49-F238E27FC236}">
              <a16:creationId xmlns:a16="http://schemas.microsoft.com/office/drawing/2014/main" id="{AFFE2D81-E1CB-4429-A5AB-58329260A5CD}"/>
            </a:ext>
          </a:extLst>
        </xdr:cNvPr>
        <xdr:cNvGrpSpPr>
          <a:grpSpLocks/>
        </xdr:cNvGrpSpPr>
      </xdr:nvGrpSpPr>
      <xdr:grpSpPr bwMode="auto">
        <a:xfrm>
          <a:off x="0" y="0"/>
          <a:ext cx="36576000" cy="1898650"/>
          <a:chOff x="-11" y="0"/>
          <a:chExt cx="1406" cy="135"/>
        </a:xfrm>
      </xdr:grpSpPr>
      <xdr:sp macro="" textlink="">
        <xdr:nvSpPr>
          <xdr:cNvPr id="20" name="1 CuadroTexto">
            <a:extLst>
              <a:ext uri="{FF2B5EF4-FFF2-40B4-BE49-F238E27FC236}">
                <a16:creationId xmlns:a16="http://schemas.microsoft.com/office/drawing/2014/main" id="{BD4A5A7A-2C0C-486B-B530-340C9E9621F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E4F7BFDD-B198-4216-9B16-D39C3986C03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E8B581A4-CF36-477C-930A-49A711D4128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6D0C8A6-59D8-4353-9988-115F12A776D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FDF40F6A-048B-46BA-A71D-2CDB0B84F0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B448833-AA81-40EC-9B0D-AF7B6FDF05E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C0A70F-798E-46BA-BE35-6C0CE65C02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08C6431-32FE-4832-8BC2-D6660561F0F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42F2B900-1711-4D5E-8ED2-90030D45875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543D218D-5C15-48EF-98C6-449DCE8531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A409C15D-8443-4DB9-9AAB-242BE478E3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133351</xdr:colOff>
      <xdr:row>0</xdr:row>
      <xdr:rowOff>78921</xdr:rowOff>
    </xdr:from>
    <xdr:to>
      <xdr:col>3</xdr:col>
      <xdr:colOff>1619250</xdr:colOff>
      <xdr:row>1</xdr:row>
      <xdr:rowOff>1283508</xdr:rowOff>
    </xdr:to>
    <xdr:pic>
      <xdr:nvPicPr>
        <xdr:cNvPr id="2" name="Imagen 81">
          <a:extLst>
            <a:ext uri="{FF2B5EF4-FFF2-40B4-BE49-F238E27FC236}">
              <a16:creationId xmlns:a16="http://schemas.microsoft.com/office/drawing/2014/main" id="{6472799A-5D8E-46E9-914C-F2C7B9B80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1" y="78921"/>
          <a:ext cx="1485899" cy="1623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217713</xdr:colOff>
      <xdr:row>0</xdr:row>
      <xdr:rowOff>0</xdr:rowOff>
    </xdr:from>
    <xdr:to>
      <xdr:col>3</xdr:col>
      <xdr:colOff>1279068</xdr:colOff>
      <xdr:row>2</xdr:row>
      <xdr:rowOff>340177</xdr:rowOff>
    </xdr:to>
    <xdr:pic>
      <xdr:nvPicPr>
        <xdr:cNvPr id="3" name="Imagen 81">
          <a:extLst>
            <a:ext uri="{FF2B5EF4-FFF2-40B4-BE49-F238E27FC236}">
              <a16:creationId xmlns:a16="http://schemas.microsoft.com/office/drawing/2014/main" id="{281C5290-9E88-4C5C-84B1-36CB02425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9" y="0"/>
          <a:ext cx="1061355" cy="1088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830035</xdr:colOff>
      <xdr:row>0</xdr:row>
      <xdr:rowOff>54429</xdr:rowOff>
    </xdr:from>
    <xdr:to>
      <xdr:col>11</xdr:col>
      <xdr:colOff>476251</xdr:colOff>
      <xdr:row>2</xdr:row>
      <xdr:rowOff>296916</xdr:rowOff>
    </xdr:to>
    <xdr:pic>
      <xdr:nvPicPr>
        <xdr:cNvPr id="22" name="Imagen 81">
          <a:extLst>
            <a:ext uri="{FF2B5EF4-FFF2-40B4-BE49-F238E27FC236}">
              <a16:creationId xmlns:a16="http://schemas.microsoft.com/office/drawing/2014/main" id="{9B6F2192-84ED-48B3-929F-51B7B8D79E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9714" y="54429"/>
          <a:ext cx="966108" cy="990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79375</xdr:colOff>
      <xdr:row>0</xdr:row>
      <xdr:rowOff>0</xdr:rowOff>
    </xdr:from>
    <xdr:to>
      <xdr:col>2</xdr:col>
      <xdr:colOff>1190625</xdr:colOff>
      <xdr:row>2</xdr:row>
      <xdr:rowOff>409494</xdr:rowOff>
    </xdr:to>
    <xdr:pic>
      <xdr:nvPicPr>
        <xdr:cNvPr id="3" name="Imagen 81">
          <a:extLst>
            <a:ext uri="{FF2B5EF4-FFF2-40B4-BE49-F238E27FC236}">
              <a16:creationId xmlns:a16="http://schemas.microsoft.com/office/drawing/2014/main" id="{565CAFF9-1AA4-486E-BE2D-1EE10D31F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 y="0"/>
          <a:ext cx="1111250" cy="1139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222250</xdr:colOff>
      <xdr:row>0</xdr:row>
      <xdr:rowOff>1600200</xdr:rowOff>
    </xdr:to>
    <xdr:grpSp>
      <xdr:nvGrpSpPr>
        <xdr:cNvPr id="19" name="Group 4">
          <a:extLst>
            <a:ext uri="{FF2B5EF4-FFF2-40B4-BE49-F238E27FC236}">
              <a16:creationId xmlns:a16="http://schemas.microsoft.com/office/drawing/2014/main" id="{D0A0EC65-71A4-45DA-988C-D4C292F195C2}"/>
            </a:ext>
          </a:extLst>
        </xdr:cNvPr>
        <xdr:cNvGrpSpPr>
          <a:grpSpLocks/>
        </xdr:cNvGrpSpPr>
      </xdr:nvGrpSpPr>
      <xdr:grpSpPr bwMode="auto">
        <a:xfrm>
          <a:off x="0" y="0"/>
          <a:ext cx="53956857" cy="1600200"/>
          <a:chOff x="-11" y="0"/>
          <a:chExt cx="1406" cy="135"/>
        </a:xfrm>
      </xdr:grpSpPr>
      <xdr:sp macro="" textlink="">
        <xdr:nvSpPr>
          <xdr:cNvPr id="21" name="1 CuadroTexto">
            <a:extLst>
              <a:ext uri="{FF2B5EF4-FFF2-40B4-BE49-F238E27FC236}">
                <a16:creationId xmlns:a16="http://schemas.microsoft.com/office/drawing/2014/main" id="{305F8239-3976-42A0-B0D0-B6E334EFA97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2" name="3 CuadroTexto">
            <a:extLst>
              <a:ext uri="{FF2B5EF4-FFF2-40B4-BE49-F238E27FC236}">
                <a16:creationId xmlns:a16="http://schemas.microsoft.com/office/drawing/2014/main" id="{146B476A-1A5F-4981-B97E-4EAE52327EF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634210CD-5711-4C59-B575-0D11A1C625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23700FE9-D99C-46BB-81AE-B6B732BD96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6C3FA26B-5C04-4425-ABFE-C94FFD37F0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2318071F-6060-4160-A0D2-A3E1B256482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A5DAF58A-662E-4838-882D-A7E76D87E63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1CB51E1A-709E-410E-9F43-60C556B1CEE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072D8277-F95A-4D89-8CB3-E265952D837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0" name="13 CuadroTexto">
            <a:extLst>
              <a:ext uri="{FF2B5EF4-FFF2-40B4-BE49-F238E27FC236}">
                <a16:creationId xmlns:a16="http://schemas.microsoft.com/office/drawing/2014/main" id="{75FF5108-8E14-4EA7-B100-B8CFA92F8A2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8CCC8E36-36B2-4949-AF4B-D7280ECB6D7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738188</xdr:colOff>
      <xdr:row>0</xdr:row>
      <xdr:rowOff>0</xdr:rowOff>
    </xdr:from>
    <xdr:to>
      <xdr:col>4</xdr:col>
      <xdr:colOff>1051093</xdr:colOff>
      <xdr:row>0</xdr:row>
      <xdr:rowOff>1486829</xdr:rowOff>
    </xdr:to>
    <xdr:pic>
      <xdr:nvPicPr>
        <xdr:cNvPr id="2" name="Imagen 81">
          <a:extLst>
            <a:ext uri="{FF2B5EF4-FFF2-40B4-BE49-F238E27FC236}">
              <a16:creationId xmlns:a16="http://schemas.microsoft.com/office/drawing/2014/main" id="{B6FD7E03-298F-467E-AF91-7058B8C5C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8063" y="0"/>
          <a:ext cx="1360655" cy="1486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342900</xdr:colOff>
      <xdr:row>0</xdr:row>
      <xdr:rowOff>1333500</xdr:rowOff>
    </xdr:to>
    <xdr:grpSp>
      <xdr:nvGrpSpPr>
        <xdr:cNvPr id="17" name="Group 4">
          <a:extLst>
            <a:ext uri="{FF2B5EF4-FFF2-40B4-BE49-F238E27FC236}">
              <a16:creationId xmlns:a16="http://schemas.microsoft.com/office/drawing/2014/main" id="{8A82DD56-FFC2-40F1-830B-DE00A30C58D4}"/>
            </a:ext>
          </a:extLst>
        </xdr:cNvPr>
        <xdr:cNvGrpSpPr>
          <a:grpSpLocks/>
        </xdr:cNvGrpSpPr>
      </xdr:nvGrpSpPr>
      <xdr:grpSpPr bwMode="auto">
        <a:xfrm>
          <a:off x="0" y="0"/>
          <a:ext cx="22440900" cy="1333500"/>
          <a:chOff x="-11" y="0"/>
          <a:chExt cx="1406" cy="135"/>
        </a:xfrm>
      </xdr:grpSpPr>
      <xdr:sp macro="" textlink="">
        <xdr:nvSpPr>
          <xdr:cNvPr id="20" name="1 CuadroTexto">
            <a:extLst>
              <a:ext uri="{FF2B5EF4-FFF2-40B4-BE49-F238E27FC236}">
                <a16:creationId xmlns:a16="http://schemas.microsoft.com/office/drawing/2014/main" id="{B4A05825-951C-42ED-B843-6AE73F545B5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846C00DB-4C34-4737-B16B-92706096B6E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E1938C79-BBD3-4B29-99FE-AE5F4BE32E2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CE6C4144-1C0C-4D5D-9C42-CFEA5D98CF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18D87E7-8789-46BC-A036-BF5996F684F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CD02B388-3E82-4BA3-BC4B-5703104B9F6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8111290A-147B-4D17-93AE-37D0B7CEA3E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F442686-78A4-4325-979B-16B66F3375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CB8DC395-CBBB-44FA-B9EE-9E3FD0D7C8D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138B509D-AD01-4EF6-BB82-EC2196BEA7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766CA65-6243-495E-A5DC-FE97AC2198B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4</xdr:col>
      <xdr:colOff>51955</xdr:colOff>
      <xdr:row>0</xdr:row>
      <xdr:rowOff>0</xdr:rowOff>
    </xdr:from>
    <xdr:to>
      <xdr:col>6</xdr:col>
      <xdr:colOff>294410</xdr:colOff>
      <xdr:row>0</xdr:row>
      <xdr:rowOff>1097598</xdr:rowOff>
    </xdr:to>
    <xdr:pic>
      <xdr:nvPicPr>
        <xdr:cNvPr id="2" name="Imagen 81">
          <a:extLst>
            <a:ext uri="{FF2B5EF4-FFF2-40B4-BE49-F238E27FC236}">
              <a16:creationId xmlns:a16="http://schemas.microsoft.com/office/drawing/2014/main" id="{62D3FBC3-C377-45FA-8F0B-C006C1A25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955" y="0"/>
          <a:ext cx="1004455" cy="1097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152400</xdr:colOff>
      <xdr:row>0</xdr:row>
      <xdr:rowOff>1600200</xdr:rowOff>
    </xdr:to>
    <xdr:grpSp>
      <xdr:nvGrpSpPr>
        <xdr:cNvPr id="17" name="Group 4">
          <a:extLst>
            <a:ext uri="{FF2B5EF4-FFF2-40B4-BE49-F238E27FC236}">
              <a16:creationId xmlns:a16="http://schemas.microsoft.com/office/drawing/2014/main" id="{F169A0F3-C441-42FF-97F0-C84CEFF6EA34}"/>
            </a:ext>
          </a:extLst>
        </xdr:cNvPr>
        <xdr:cNvGrpSpPr>
          <a:grpSpLocks/>
        </xdr:cNvGrpSpPr>
      </xdr:nvGrpSpPr>
      <xdr:grpSpPr bwMode="auto">
        <a:xfrm>
          <a:off x="0" y="0"/>
          <a:ext cx="20206855" cy="1600200"/>
          <a:chOff x="-11" y="0"/>
          <a:chExt cx="1406" cy="135"/>
        </a:xfrm>
      </xdr:grpSpPr>
      <xdr:sp macro="" textlink="">
        <xdr:nvSpPr>
          <xdr:cNvPr id="20" name="1 CuadroTexto">
            <a:extLst>
              <a:ext uri="{FF2B5EF4-FFF2-40B4-BE49-F238E27FC236}">
                <a16:creationId xmlns:a16="http://schemas.microsoft.com/office/drawing/2014/main" id="{6E7E5667-235D-4AB9-9092-4741594F89B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B42F971A-FDEF-479E-96AC-8C0CB17AA8C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5880243-9905-4641-B55A-130CA61017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83493C5E-92AB-4BC5-9B7E-2F8A9FDFFC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77FEF5F-2C67-465B-A4AC-FCFF4D8F708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1F02824D-28FA-42AA-AE7F-DED8431098A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822704-0431-4DB5-A46A-B818D44E1E8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D039612-DF3D-4324-ABB3-DE90138C174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67D117EF-B4F5-46A9-8A7E-DC9B447F27C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132FF1C0-D3F6-4541-985F-29C3C6D291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AC0A450-A6E1-4CE3-A38E-6A6A0A34804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138545</xdr:colOff>
      <xdr:row>0</xdr:row>
      <xdr:rowOff>0</xdr:rowOff>
    </xdr:from>
    <xdr:to>
      <xdr:col>4</xdr:col>
      <xdr:colOff>356200</xdr:colOff>
      <xdr:row>0</xdr:row>
      <xdr:rowOff>1486829</xdr:rowOff>
    </xdr:to>
    <xdr:pic>
      <xdr:nvPicPr>
        <xdr:cNvPr id="2" name="Imagen 81">
          <a:extLst>
            <a:ext uri="{FF2B5EF4-FFF2-40B4-BE49-F238E27FC236}">
              <a16:creationId xmlns:a16="http://schemas.microsoft.com/office/drawing/2014/main" id="{BA70CD6F-2FD4-4A6A-8832-AA3FFE15F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545" y="0"/>
          <a:ext cx="1360655" cy="1486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508000</xdr:colOff>
      <xdr:row>0</xdr:row>
      <xdr:rowOff>31750</xdr:rowOff>
    </xdr:from>
    <xdr:to>
      <xdr:col>2</xdr:col>
      <xdr:colOff>1482838</xdr:colOff>
      <xdr:row>2</xdr:row>
      <xdr:rowOff>317500</xdr:rowOff>
    </xdr:to>
    <xdr:pic>
      <xdr:nvPicPr>
        <xdr:cNvPr id="2" name="Imagen 81">
          <a:extLst>
            <a:ext uri="{FF2B5EF4-FFF2-40B4-BE49-F238E27FC236}">
              <a16:creationId xmlns:a16="http://schemas.microsoft.com/office/drawing/2014/main" id="{BEE30207-016E-4906-BD47-D9A9A1F2D9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0" y="31750"/>
          <a:ext cx="974838"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46</xdr:col>
      <xdr:colOff>476250</xdr:colOff>
      <xdr:row>0</xdr:row>
      <xdr:rowOff>1238251</xdr:rowOff>
    </xdr:to>
    <xdr:grpSp>
      <xdr:nvGrpSpPr>
        <xdr:cNvPr id="17" name="Group 4">
          <a:extLst>
            <a:ext uri="{FF2B5EF4-FFF2-40B4-BE49-F238E27FC236}">
              <a16:creationId xmlns:a16="http://schemas.microsoft.com/office/drawing/2014/main" id="{C7C2DB4A-B157-4FD8-9825-58C6E6CF94C8}"/>
            </a:ext>
          </a:extLst>
        </xdr:cNvPr>
        <xdr:cNvGrpSpPr>
          <a:grpSpLocks/>
        </xdr:cNvGrpSpPr>
      </xdr:nvGrpSpPr>
      <xdr:grpSpPr bwMode="auto">
        <a:xfrm>
          <a:off x="0" y="1"/>
          <a:ext cx="18764250" cy="1238250"/>
          <a:chOff x="-11" y="0"/>
          <a:chExt cx="1406" cy="135"/>
        </a:xfrm>
      </xdr:grpSpPr>
      <xdr:sp macro="" textlink="">
        <xdr:nvSpPr>
          <xdr:cNvPr id="20" name="1 CuadroTexto">
            <a:extLst>
              <a:ext uri="{FF2B5EF4-FFF2-40B4-BE49-F238E27FC236}">
                <a16:creationId xmlns:a16="http://schemas.microsoft.com/office/drawing/2014/main" id="{E792213A-B23F-40D8-9458-29C5F167E0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337366F2-603B-4E00-91C2-7B78ABADBE5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40156D3-09D4-43A4-89BF-A8C7853245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77125CA-A0A9-4ED3-AE80-620E4863128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0102625-60FE-4F21-901A-E3F481E4CD7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804EC1C1-AFA1-4DF5-9BF4-B531FC3F732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D0492B4B-8CEF-4922-8058-983C514EA40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E08A778-BA1D-4221-AA23-3054D783C05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834892AA-5CE1-4505-8A5C-1D92BF40B83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45F6BE9E-0A2E-4417-8C3E-330A5163F2E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B1A3E2F3-8F3C-43CA-AB92-D7749A33453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138545</xdr:colOff>
      <xdr:row>0</xdr:row>
      <xdr:rowOff>51955</xdr:rowOff>
    </xdr:from>
    <xdr:to>
      <xdr:col>4</xdr:col>
      <xdr:colOff>232366</xdr:colOff>
      <xdr:row>0</xdr:row>
      <xdr:rowOff>987137</xdr:rowOff>
    </xdr:to>
    <xdr:pic>
      <xdr:nvPicPr>
        <xdr:cNvPr id="2" name="Imagen 81">
          <a:extLst>
            <a:ext uri="{FF2B5EF4-FFF2-40B4-BE49-F238E27FC236}">
              <a16:creationId xmlns:a16="http://schemas.microsoft.com/office/drawing/2014/main" id="{3291EEED-13D3-459B-AAB9-6B3E09275E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1545" y="51955"/>
          <a:ext cx="855821" cy="93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49</xdr:col>
      <xdr:colOff>76200</xdr:colOff>
      <xdr:row>0</xdr:row>
      <xdr:rowOff>1447801</xdr:rowOff>
    </xdr:to>
    <xdr:grpSp>
      <xdr:nvGrpSpPr>
        <xdr:cNvPr id="29" name="Group 4">
          <a:extLst>
            <a:ext uri="{FF2B5EF4-FFF2-40B4-BE49-F238E27FC236}">
              <a16:creationId xmlns:a16="http://schemas.microsoft.com/office/drawing/2014/main" id="{6A5591CA-6A3C-4058-9E74-0E6208AA239B}"/>
            </a:ext>
          </a:extLst>
        </xdr:cNvPr>
        <xdr:cNvGrpSpPr>
          <a:grpSpLocks/>
        </xdr:cNvGrpSpPr>
      </xdr:nvGrpSpPr>
      <xdr:grpSpPr bwMode="auto">
        <a:xfrm>
          <a:off x="0" y="1"/>
          <a:ext cx="21983700" cy="1447800"/>
          <a:chOff x="-11" y="0"/>
          <a:chExt cx="1406" cy="135"/>
        </a:xfrm>
      </xdr:grpSpPr>
      <xdr:sp macro="" textlink="">
        <xdr:nvSpPr>
          <xdr:cNvPr id="31" name="1 CuadroTexto">
            <a:extLst>
              <a:ext uri="{FF2B5EF4-FFF2-40B4-BE49-F238E27FC236}">
                <a16:creationId xmlns:a16="http://schemas.microsoft.com/office/drawing/2014/main" id="{00EFFDB3-BEB5-4627-AEF5-E7595325C92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8D56A38B-34DA-4774-94DA-B5A26531F5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17FAC3DA-1686-4882-AA85-4D90D000B5A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8CAC7A52-53BA-4746-A902-88A9EC1323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74363ED7-F095-4F3E-8160-0F565641DE8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D14FAF8E-BAF6-4B1C-9825-930C9621221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BAE81DA5-E1B0-4BCC-BCF4-678058F3A2D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BAB988E8-B588-4F4C-ABAC-5D07286E731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4D941926-DCD5-4FFC-AA34-6C3BE1B306D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40" name="13 CuadroTexto">
            <a:extLst>
              <a:ext uri="{FF2B5EF4-FFF2-40B4-BE49-F238E27FC236}">
                <a16:creationId xmlns:a16="http://schemas.microsoft.com/office/drawing/2014/main" id="{12AC283C-EFA6-4017-9353-8FDAD0AB20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0E94402B-CBF4-4754-A866-B009F7BB0C1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277092</xdr:colOff>
      <xdr:row>0</xdr:row>
      <xdr:rowOff>1</xdr:rowOff>
    </xdr:from>
    <xdr:to>
      <xdr:col>5</xdr:col>
      <xdr:colOff>51956</xdr:colOff>
      <xdr:row>0</xdr:row>
      <xdr:rowOff>1002979</xdr:rowOff>
    </xdr:to>
    <xdr:pic>
      <xdr:nvPicPr>
        <xdr:cNvPr id="2" name="Imagen 81">
          <a:extLst>
            <a:ext uri="{FF2B5EF4-FFF2-40B4-BE49-F238E27FC236}">
              <a16:creationId xmlns:a16="http://schemas.microsoft.com/office/drawing/2014/main" id="{1A8FC749-3240-4A5D-ADEF-F21E6E6F7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0092" y="1"/>
          <a:ext cx="917864" cy="1002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254000</xdr:colOff>
      <xdr:row>0</xdr:row>
      <xdr:rowOff>1</xdr:rowOff>
    </xdr:from>
    <xdr:to>
      <xdr:col>2</xdr:col>
      <xdr:colOff>1329059</xdr:colOff>
      <xdr:row>2</xdr:row>
      <xdr:rowOff>412751</xdr:rowOff>
    </xdr:to>
    <xdr:pic>
      <xdr:nvPicPr>
        <xdr:cNvPr id="3" name="Imagen 81">
          <a:extLst>
            <a:ext uri="{FF2B5EF4-FFF2-40B4-BE49-F238E27FC236}">
              <a16:creationId xmlns:a16="http://schemas.microsoft.com/office/drawing/2014/main" id="{C3A53488-4132-4CAF-BABC-D693966F41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0" y="1"/>
          <a:ext cx="1075059" cy="117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60325</xdr:rowOff>
    </xdr:from>
    <xdr:to>
      <xdr:col>38</xdr:col>
      <xdr:colOff>1809750</xdr:colOff>
      <xdr:row>1</xdr:row>
      <xdr:rowOff>1279525</xdr:rowOff>
    </xdr:to>
    <xdr:grpSp>
      <xdr:nvGrpSpPr>
        <xdr:cNvPr id="2" name="Group 4">
          <a:extLst>
            <a:ext uri="{FF2B5EF4-FFF2-40B4-BE49-F238E27FC236}">
              <a16:creationId xmlns:a16="http://schemas.microsoft.com/office/drawing/2014/main" id="{8D18455C-2CEC-40DC-BD9F-C5C0F503892B}"/>
            </a:ext>
          </a:extLst>
        </xdr:cNvPr>
        <xdr:cNvGrpSpPr>
          <a:grpSpLocks/>
        </xdr:cNvGrpSpPr>
      </xdr:nvGrpSpPr>
      <xdr:grpSpPr bwMode="auto">
        <a:xfrm>
          <a:off x="0" y="60325"/>
          <a:ext cx="47872650" cy="1638300"/>
          <a:chOff x="-11" y="0"/>
          <a:chExt cx="1406" cy="135"/>
        </a:xfrm>
      </xdr:grpSpPr>
      <xdr:sp macro="" textlink="">
        <xdr:nvSpPr>
          <xdr:cNvPr id="3" name="1 CuadroTexto">
            <a:extLst>
              <a:ext uri="{FF2B5EF4-FFF2-40B4-BE49-F238E27FC236}">
                <a16:creationId xmlns:a16="http://schemas.microsoft.com/office/drawing/2014/main" id="{CD7F5591-8768-679A-865F-3FFF4CA9DCF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371CD722-A217-4BCD-0862-9B27C142F22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2E5B0D1-4A94-CBB4-D362-612FF5D3E57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3DFA85F-EC7C-52CD-C4B6-B8F271F25B0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CC2C4828-34DC-0330-9A0A-EB93FB06562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160E382C-9ADC-7B6A-B79B-92A79D996F8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14EC98B-84AE-9D52-10F7-3808A33B201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CFA6A2E-5AFA-0CF6-8576-2C8452CBFBB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BBFE7E7B-2BDF-F868-CB2E-30C4BC29541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3D81AD32-E301-C1EE-34DF-EB1F3042651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9783C96C-B3F0-7A06-4C59-8C8B08921A6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2159000</xdr:colOff>
      <xdr:row>0</xdr:row>
      <xdr:rowOff>174625</xdr:rowOff>
    </xdr:from>
    <xdr:to>
      <xdr:col>3</xdr:col>
      <xdr:colOff>1229396</xdr:colOff>
      <xdr:row>1</xdr:row>
      <xdr:rowOff>1238250</xdr:rowOff>
    </xdr:to>
    <xdr:pic>
      <xdr:nvPicPr>
        <xdr:cNvPr id="14" name="Imagen 81">
          <a:extLst>
            <a:ext uri="{FF2B5EF4-FFF2-40B4-BE49-F238E27FC236}">
              <a16:creationId xmlns:a16="http://schemas.microsoft.com/office/drawing/2014/main" id="{5D49239C-426A-4706-912C-9ABB89BF6A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8675" y="174625"/>
          <a:ext cx="1365921" cy="147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DF63373D-9227-49BD-94CD-2E105301F92A}"/>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BB7AEE88-7062-B1D4-CC68-E180575814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A0C4BED1-0F3E-6DBA-EA5D-F8B67F7D812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ED6ED0A9-DFBF-6D76-AE15-FAB64E01D83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3E21ED3C-D84C-0354-1C1E-8ABE3FA5106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20B5B1AF-014F-32D0-4ADF-0D0B9952833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4AC141D0-153B-F05F-DE95-497B261F09F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9D51493-0117-BC72-3073-B62E57CF751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DBF49A4-1C6D-EA5D-F1DD-EF4A77E4D06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BF93E22-3ECC-1DB9-A7C4-F8A9E04FD90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9F04DF6A-1126-FA67-714E-B3301459F97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74D39B3-3986-990D-D6D3-15BCE8C437F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285751</xdr:colOff>
      <xdr:row>0</xdr:row>
      <xdr:rowOff>0</xdr:rowOff>
    </xdr:from>
    <xdr:to>
      <xdr:col>5</xdr:col>
      <xdr:colOff>235003</xdr:colOff>
      <xdr:row>0</xdr:row>
      <xdr:rowOff>1214437</xdr:rowOff>
    </xdr:to>
    <xdr:pic>
      <xdr:nvPicPr>
        <xdr:cNvPr id="14" name="Imagen 81">
          <a:extLst>
            <a:ext uri="{FF2B5EF4-FFF2-40B4-BE49-F238E27FC236}">
              <a16:creationId xmlns:a16="http://schemas.microsoft.com/office/drawing/2014/main" id="{60D6ABA0-FA85-4D69-BDF5-AB8910E57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1" y="0"/>
          <a:ext cx="1473252" cy="1214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083AE93E-0A9F-46AC-BB03-24B9E397082B}"/>
            </a:ext>
          </a:extLst>
        </xdr:cNvPr>
        <xdr:cNvGrpSpPr>
          <a:grpSpLocks/>
        </xdr:cNvGrpSpPr>
      </xdr:nvGrpSpPr>
      <xdr:grpSpPr bwMode="auto">
        <a:xfrm>
          <a:off x="266700" y="133350"/>
          <a:ext cx="20735925" cy="1295400"/>
          <a:chOff x="-11" y="0"/>
          <a:chExt cx="1406" cy="135"/>
        </a:xfrm>
      </xdr:grpSpPr>
      <xdr:sp macro="" textlink="">
        <xdr:nvSpPr>
          <xdr:cNvPr id="3" name="1 CuadroTexto">
            <a:extLst>
              <a:ext uri="{FF2B5EF4-FFF2-40B4-BE49-F238E27FC236}">
                <a16:creationId xmlns:a16="http://schemas.microsoft.com/office/drawing/2014/main" id="{8137578C-941C-6879-56D3-F412CB74A12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7C8A26F1-C498-5C9A-2965-FA574C49A38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54848CB0-9C5C-6434-1F05-3B69D7B947A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997DF559-909F-4D78-54AE-8993C2097E3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9237A9B9-4F8D-50DF-86A3-9D96F13854A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FF251610-C976-CF93-AD67-EC5980392E0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7C489C13-3491-E735-52A3-564CFB8658A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94472A53-B1CB-567A-67BC-6D4DA579EB4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56037A7-3BF1-46E5-07B7-5F9499F858C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534EC536-7E2C-C334-3DEB-020D1095698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919AA0F-5D63-C9DF-D35B-13B96E1544C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282577</xdr:colOff>
      <xdr:row>0</xdr:row>
      <xdr:rowOff>260351</xdr:rowOff>
    </xdr:from>
    <xdr:to>
      <xdr:col>6</xdr:col>
      <xdr:colOff>60431</xdr:colOff>
      <xdr:row>0</xdr:row>
      <xdr:rowOff>1333501</xdr:rowOff>
    </xdr:to>
    <xdr:pic>
      <xdr:nvPicPr>
        <xdr:cNvPr id="14" name="Imagen 81">
          <a:extLst>
            <a:ext uri="{FF2B5EF4-FFF2-40B4-BE49-F238E27FC236}">
              <a16:creationId xmlns:a16="http://schemas.microsoft.com/office/drawing/2014/main" id="{D718C2AA-1F9C-4A23-874E-9982FB3DF3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577" y="260351"/>
          <a:ext cx="1301854"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40821</xdr:colOff>
      <xdr:row>0</xdr:row>
      <xdr:rowOff>1</xdr:rowOff>
    </xdr:from>
    <xdr:to>
      <xdr:col>2</xdr:col>
      <xdr:colOff>1394398</xdr:colOff>
      <xdr:row>2</xdr:row>
      <xdr:rowOff>381001</xdr:rowOff>
    </xdr:to>
    <xdr:pic>
      <xdr:nvPicPr>
        <xdr:cNvPr id="2" name="Imagen 81">
          <a:extLst>
            <a:ext uri="{FF2B5EF4-FFF2-40B4-BE49-F238E27FC236}">
              <a16:creationId xmlns:a16="http://schemas.microsoft.com/office/drawing/2014/main" id="{204EF8FB-21EC-4182-AA77-2256B177A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6271" y="1"/>
          <a:ext cx="1353577"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843642</xdr:colOff>
      <xdr:row>0</xdr:row>
      <xdr:rowOff>0</xdr:rowOff>
    </xdr:from>
    <xdr:to>
      <xdr:col>2</xdr:col>
      <xdr:colOff>1864177</xdr:colOff>
      <xdr:row>3</xdr:row>
      <xdr:rowOff>66990</xdr:rowOff>
    </xdr:to>
    <xdr:pic>
      <xdr:nvPicPr>
        <xdr:cNvPr id="4" name="Imagen 81">
          <a:extLst>
            <a:ext uri="{FF2B5EF4-FFF2-40B4-BE49-F238E27FC236}">
              <a16:creationId xmlns:a16="http://schemas.microsoft.com/office/drawing/2014/main" id="{B70CFFB5-D419-43CF-97BD-8261FF8B0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4678" y="0"/>
          <a:ext cx="1020535" cy="1046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8.166\oap\Backup_SIGI\2025\RIESGOS\13.%20Gesti&#243;n%20de%20Asuntos%20Disciplinarios\Formalizaci&#243;n\Formulaci&#243;n%20Mapa%20de%20Riesgos%202025%20-%20OCD.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8.166\oap\Backup_SIGI\2024\RIESGOS\10.%20Remisi&#243;n%20OCI\Anexo%206.%20Formato%20Matriz%20Mapa%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Formulación Mapa de Riesgos 202"/>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row r="4">
          <cell r="C4" t="str">
            <v>Gestión de Asuntos Disciplinarios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63">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46" dataDxfId="345">
  <autoFilter ref="I1:I31" xr:uid="{00000000-0009-0000-0100-000009000000}"/>
  <tableColumns count="1">
    <tableColumn id="1" xr3:uid="{00000000-0010-0000-0900-000001000000}" name="N° CAUSA" dataDxfId="34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43" dataDxfId="341" headerRowBorderDxfId="342" tableBorderDxfId="340" totalsRowBorderDxfId="339">
  <autoFilter ref="AB21:AD35" xr:uid="{00000000-0009-0000-0100-00000A000000}"/>
  <tableColumns count="3">
    <tableColumn id="1" xr3:uid="{00000000-0010-0000-0A00-000001000000}" name="PROCESOS" dataDxfId="338"/>
    <tableColumn id="2" xr3:uid="{00000000-0010-0000-0A00-000002000000}" name="OBJETIVO" dataDxfId="337"/>
    <tableColumn id="3" xr3:uid="{00000000-0010-0000-0A00-000003000000}" name="ALCANCE" dataDxfId="33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4" dataDxfId="293">
  <autoFilter ref="B209:C219" xr:uid="{00000000-0009-0000-0100-00000B000000}"/>
  <tableColumns count="2">
    <tableColumn id="1" xr3:uid="{00000000-0010-0000-0B00-000001000000}" name="Criterios" dataDxfId="292"/>
    <tableColumn id="2" xr3:uid="{00000000-0010-0000-0B00-000002000000}" name="Subcriterios" dataDxfId="29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62" dataDxfId="361">
  <autoFilter ref="E1:E201" xr:uid="{00000000-0009-0000-0100-000004000000}"/>
  <tableColumns count="1">
    <tableColumn id="1" xr3:uid="{00000000-0010-0000-0100-000001000000}" name="N° RIESGO" dataDxfId="36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59" dataDxfId="358">
  <autoFilter ref="K1:K16" xr:uid="{00000000-0009-0000-0100-000005000000}"/>
  <sortState ref="K2:K16">
    <sortCondition ref="K14"/>
  </sortState>
  <tableColumns count="1">
    <tableColumn id="1" xr3:uid="{00000000-0010-0000-0200-000001000000}" name="PROCESOS" dataDxfId="35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56" dataDxfId="355">
  <autoFilter ref="O1:O6" xr:uid="{00000000-0009-0000-0100-00000C000000}"/>
  <sortState ref="O2:O6">
    <sortCondition ref="O1"/>
  </sortState>
  <tableColumns count="1">
    <tableColumn id="1" xr3:uid="{00000000-0010-0000-0300-000001000000}" name="IMPACTO" dataDxfId="35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53" dataDxfId="352">
  <autoFilter ref="G1:G31" xr:uid="{00000000-0009-0000-0100-000002000000}"/>
  <tableColumns count="1">
    <tableColumn id="1" xr3:uid="{00000000-0010-0000-0500-000001000000}" name="N° CONTROL" dataDxfId="35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50" dataDxfId="349">
  <autoFilter ref="O9:O22" xr:uid="{00000000-0009-0000-0100-000006000000}"/>
  <sortState ref="O10:O12">
    <sortCondition ref="O9:O12"/>
  </sortState>
  <tableColumns count="1">
    <tableColumn id="1" xr3:uid="{00000000-0010-0000-0600-000001000000}" name="TIPO DE RIESGO" dataDxfId="34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47">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493" t="s">
        <v>3</v>
      </c>
      <c r="D2" s="7"/>
    </row>
    <row r="3" spans="1:4" ht="38.25" x14ac:dyDescent="0.25">
      <c r="A3" s="493"/>
      <c r="B3" s="4" t="s">
        <v>4</v>
      </c>
      <c r="C3" s="4" t="s">
        <v>5</v>
      </c>
      <c r="D3" s="7"/>
    </row>
    <row r="4" spans="1:4" ht="51" x14ac:dyDescent="0.25">
      <c r="A4" s="493"/>
      <c r="B4" s="4" t="s">
        <v>6</v>
      </c>
      <c r="C4" s="4" t="s">
        <v>7</v>
      </c>
    </row>
    <row r="5" spans="1:4" ht="38.25" x14ac:dyDescent="0.25">
      <c r="A5" s="493"/>
      <c r="B5" s="4" t="s">
        <v>8</v>
      </c>
      <c r="C5" s="4" t="s">
        <v>9</v>
      </c>
    </row>
    <row r="6" spans="1:4" ht="51" x14ac:dyDescent="0.25">
      <c r="A6" s="493"/>
      <c r="B6" s="4" t="s">
        <v>10</v>
      </c>
      <c r="C6" s="4" t="s">
        <v>11</v>
      </c>
    </row>
    <row r="7" spans="1:4" ht="51" x14ac:dyDescent="0.25">
      <c r="A7" s="493"/>
      <c r="B7" s="4" t="s">
        <v>12</v>
      </c>
      <c r="C7" s="4" t="s">
        <v>13</v>
      </c>
    </row>
    <row r="8" spans="1:4" ht="38.25" x14ac:dyDescent="0.25">
      <c r="A8" s="493"/>
      <c r="B8" s="4" t="s">
        <v>14</v>
      </c>
      <c r="C8" s="4" t="s">
        <v>15</v>
      </c>
    </row>
    <row r="9" spans="1:4" ht="63.75" x14ac:dyDescent="0.25">
      <c r="A9" s="493" t="s">
        <v>16</v>
      </c>
      <c r="B9" s="4" t="s">
        <v>17</v>
      </c>
      <c r="C9" s="4" t="s">
        <v>18</v>
      </c>
    </row>
    <row r="10" spans="1:4" ht="51" x14ac:dyDescent="0.25">
      <c r="A10" s="493"/>
      <c r="B10" s="4" t="s">
        <v>19</v>
      </c>
      <c r="C10" s="4" t="s">
        <v>20</v>
      </c>
    </row>
    <row r="11" spans="1:4" ht="51" x14ac:dyDescent="0.25">
      <c r="A11" s="493"/>
      <c r="B11" s="4" t="s">
        <v>21</v>
      </c>
      <c r="C11" s="4" t="s">
        <v>22</v>
      </c>
    </row>
    <row r="12" spans="1:4" ht="76.5" x14ac:dyDescent="0.25">
      <c r="A12" s="493"/>
      <c r="B12" s="4" t="s">
        <v>23</v>
      </c>
      <c r="C12" s="4" t="s">
        <v>24</v>
      </c>
    </row>
    <row r="13" spans="1:4" ht="51" x14ac:dyDescent="0.25">
      <c r="A13" s="493"/>
      <c r="B13" s="4" t="s">
        <v>25</v>
      </c>
      <c r="C13" s="4" t="s">
        <v>26</v>
      </c>
    </row>
    <row r="14" spans="1:4" ht="63.75" x14ac:dyDescent="0.25">
      <c r="A14" s="493"/>
      <c r="B14" s="4" t="s">
        <v>27</v>
      </c>
      <c r="C14" s="4" t="s">
        <v>28</v>
      </c>
    </row>
    <row r="15" spans="1:4" ht="38.25" x14ac:dyDescent="0.25">
      <c r="A15" s="494" t="s">
        <v>29</v>
      </c>
      <c r="B15" s="4" t="s">
        <v>30</v>
      </c>
      <c r="C15" s="4" t="s">
        <v>31</v>
      </c>
    </row>
    <row r="16" spans="1:4" ht="63.75" x14ac:dyDescent="0.25">
      <c r="A16" s="495"/>
      <c r="B16" s="4" t="s">
        <v>32</v>
      </c>
      <c r="C16" s="4" t="s">
        <v>33</v>
      </c>
    </row>
    <row r="17" spans="1:3" ht="63.75" x14ac:dyDescent="0.25">
      <c r="A17" s="495"/>
      <c r="B17" s="4" t="s">
        <v>34</v>
      </c>
      <c r="C17" s="4" t="s">
        <v>35</v>
      </c>
    </row>
    <row r="18" spans="1:3" ht="38.25" x14ac:dyDescent="0.25">
      <c r="A18" s="495"/>
      <c r="B18" s="4" t="s">
        <v>36</v>
      </c>
      <c r="C18" s="4" t="s">
        <v>37</v>
      </c>
    </row>
    <row r="19" spans="1:3" ht="51" x14ac:dyDescent="0.25">
      <c r="A19" s="495"/>
      <c r="B19" s="4" t="s">
        <v>38</v>
      </c>
      <c r="C19" s="4" t="s">
        <v>39</v>
      </c>
    </row>
    <row r="20" spans="1:3" ht="63.75" x14ac:dyDescent="0.25">
      <c r="A20" s="495"/>
      <c r="B20" s="4" t="s">
        <v>40</v>
      </c>
      <c r="C20" s="4" t="s">
        <v>41</v>
      </c>
    </row>
    <row r="21" spans="1:3" ht="140.25" x14ac:dyDescent="0.25">
      <c r="A21" s="495"/>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F49" sqref="F49:F54"/>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06" t="s">
        <v>1059</v>
      </c>
      <c r="C1" s="806"/>
      <c r="D1" s="80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0"/>
      <c r="C3" s="311" t="s">
        <v>1060</v>
      </c>
      <c r="D3" s="311" t="s">
        <v>1061</v>
      </c>
      <c r="E3" s="15"/>
      <c r="F3" s="15"/>
      <c r="G3" s="15"/>
      <c r="H3" s="15"/>
      <c r="I3" s="15"/>
      <c r="J3" s="15"/>
      <c r="K3" s="15"/>
      <c r="L3" s="15"/>
      <c r="M3" s="15"/>
      <c r="N3" s="15"/>
      <c r="O3" s="15"/>
      <c r="P3" s="15"/>
      <c r="Q3" s="15"/>
      <c r="R3" s="15"/>
      <c r="S3" s="15"/>
      <c r="T3" s="15"/>
      <c r="U3" s="15"/>
    </row>
    <row r="4" spans="1:21" ht="33.75" x14ac:dyDescent="0.25">
      <c r="A4" s="312" t="s">
        <v>77</v>
      </c>
      <c r="B4" s="313" t="s">
        <v>1062</v>
      </c>
      <c r="C4" s="314" t="s">
        <v>1063</v>
      </c>
      <c r="D4" s="315" t="s">
        <v>1064</v>
      </c>
      <c r="E4" s="15"/>
      <c r="F4" s="15"/>
      <c r="G4" s="15"/>
      <c r="H4" s="15"/>
      <c r="I4" s="15"/>
      <c r="J4" s="15"/>
      <c r="K4" s="15"/>
      <c r="L4" s="15"/>
      <c r="M4" s="15"/>
      <c r="N4" s="15"/>
      <c r="O4" s="15"/>
      <c r="P4" s="15"/>
      <c r="Q4" s="15"/>
      <c r="R4" s="15"/>
      <c r="S4" s="15"/>
      <c r="T4" s="15"/>
      <c r="U4" s="15"/>
    </row>
    <row r="5" spans="1:21" ht="67.5" x14ac:dyDescent="0.25">
      <c r="A5" s="312" t="s">
        <v>83</v>
      </c>
      <c r="B5" s="316" t="s">
        <v>1065</v>
      </c>
      <c r="C5" s="317" t="s">
        <v>1066</v>
      </c>
      <c r="D5" s="318" t="s">
        <v>1067</v>
      </c>
      <c r="E5" s="15"/>
      <c r="F5" s="15"/>
      <c r="G5" s="15"/>
      <c r="H5" s="15"/>
      <c r="I5" s="15"/>
      <c r="J5" s="15"/>
      <c r="K5" s="15"/>
      <c r="L5" s="15"/>
      <c r="M5" s="15"/>
      <c r="N5" s="15"/>
      <c r="O5" s="15"/>
      <c r="P5" s="15"/>
      <c r="Q5" s="15"/>
      <c r="R5" s="15"/>
      <c r="S5" s="15"/>
      <c r="T5" s="15"/>
      <c r="U5" s="15"/>
    </row>
    <row r="6" spans="1:21" ht="67.5" x14ac:dyDescent="0.25">
      <c r="A6" s="312" t="s">
        <v>90</v>
      </c>
      <c r="B6" s="319" t="s">
        <v>1068</v>
      </c>
      <c r="C6" s="317" t="s">
        <v>1069</v>
      </c>
      <c r="D6" s="318" t="s">
        <v>1070</v>
      </c>
      <c r="E6" s="15"/>
      <c r="F6" s="15"/>
      <c r="G6" s="15"/>
      <c r="H6" s="15"/>
      <c r="I6" s="15"/>
      <c r="J6" s="15"/>
      <c r="K6" s="15"/>
      <c r="L6" s="15"/>
      <c r="M6" s="15"/>
      <c r="N6" s="15"/>
      <c r="O6" s="15"/>
      <c r="P6" s="15"/>
      <c r="Q6" s="15"/>
      <c r="R6" s="15"/>
      <c r="S6" s="15"/>
      <c r="T6" s="15"/>
      <c r="U6" s="15"/>
    </row>
    <row r="7" spans="1:21" ht="101.25" x14ac:dyDescent="0.25">
      <c r="A7" s="312" t="s">
        <v>97</v>
      </c>
      <c r="B7" s="320" t="s">
        <v>1071</v>
      </c>
      <c r="C7" s="317" t="s">
        <v>1072</v>
      </c>
      <c r="D7" s="318" t="s">
        <v>1073</v>
      </c>
      <c r="E7" s="15"/>
      <c r="F7" s="15"/>
      <c r="G7" s="15"/>
      <c r="H7" s="15"/>
      <c r="I7" s="15"/>
      <c r="J7" s="15"/>
      <c r="K7" s="15"/>
      <c r="L7" s="15"/>
      <c r="M7" s="15"/>
      <c r="N7" s="15"/>
      <c r="O7" s="15"/>
      <c r="P7" s="15"/>
      <c r="Q7" s="15"/>
      <c r="R7" s="15"/>
      <c r="S7" s="15"/>
      <c r="T7" s="15"/>
      <c r="U7" s="15"/>
    </row>
    <row r="8" spans="1:21" ht="67.5" x14ac:dyDescent="0.25">
      <c r="A8" s="312" t="s">
        <v>104</v>
      </c>
      <c r="B8" s="321" t="s">
        <v>1074</v>
      </c>
      <c r="C8" s="317" t="s">
        <v>1075</v>
      </c>
      <c r="D8" s="318" t="s">
        <v>1076</v>
      </c>
      <c r="E8" s="15"/>
      <c r="F8" s="15"/>
      <c r="G8" s="15"/>
      <c r="H8" s="15"/>
      <c r="I8" s="15"/>
      <c r="J8" s="15"/>
      <c r="K8" s="15"/>
      <c r="L8" s="15"/>
      <c r="M8" s="15"/>
      <c r="N8" s="15"/>
      <c r="O8" s="15"/>
      <c r="P8" s="15"/>
      <c r="Q8" s="15"/>
      <c r="R8" s="15"/>
      <c r="S8" s="15"/>
      <c r="T8" s="15"/>
      <c r="U8" s="15"/>
    </row>
    <row r="9" spans="1:21" ht="20.25" x14ac:dyDescent="0.25">
      <c r="A9" s="312"/>
      <c r="B9" s="312"/>
      <c r="C9" s="322"/>
      <c r="D9" s="322"/>
      <c r="E9" s="15"/>
      <c r="F9" s="15"/>
      <c r="G9" s="15"/>
      <c r="H9" s="15"/>
      <c r="I9" s="15"/>
      <c r="J9" s="15"/>
      <c r="K9" s="15"/>
      <c r="L9" s="15"/>
      <c r="M9" s="15"/>
      <c r="N9" s="15"/>
      <c r="O9" s="15"/>
      <c r="P9" s="15"/>
      <c r="Q9" s="15"/>
      <c r="R9" s="15"/>
      <c r="S9" s="15"/>
      <c r="T9" s="15"/>
      <c r="U9" s="15"/>
    </row>
    <row r="10" spans="1:21" ht="16.5" x14ac:dyDescent="0.25">
      <c r="A10" s="312"/>
      <c r="B10" s="358"/>
      <c r="C10" s="358"/>
      <c r="D10" s="358"/>
      <c r="E10" s="312"/>
      <c r="F10" s="15"/>
      <c r="G10" s="15"/>
      <c r="H10" s="15"/>
      <c r="I10" s="15"/>
      <c r="J10" s="15"/>
      <c r="K10" s="15"/>
      <c r="L10" s="15"/>
      <c r="M10" s="15"/>
      <c r="N10" s="15"/>
      <c r="O10" s="15"/>
      <c r="P10" s="15"/>
      <c r="Q10" s="15"/>
      <c r="R10" s="15"/>
      <c r="S10" s="15"/>
      <c r="T10" s="15"/>
      <c r="U10" s="15"/>
    </row>
    <row r="11" spans="1:21" x14ac:dyDescent="0.25">
      <c r="A11" s="312"/>
      <c r="B11" s="312" t="s">
        <v>1077</v>
      </c>
      <c r="C11" s="312" t="s">
        <v>1078</v>
      </c>
      <c r="D11" s="312" t="s">
        <v>1079</v>
      </c>
      <c r="E11" s="312"/>
      <c r="F11" s="15"/>
      <c r="G11" s="15"/>
      <c r="H11" s="15"/>
      <c r="I11" s="15"/>
      <c r="J11" s="15"/>
      <c r="K11" s="15"/>
      <c r="L11" s="15"/>
      <c r="M11" s="15"/>
      <c r="N11" s="15"/>
      <c r="O11" s="15"/>
      <c r="P11" s="15"/>
      <c r="Q11" s="15"/>
      <c r="R11" s="15"/>
      <c r="S11" s="15"/>
      <c r="T11" s="15"/>
      <c r="U11" s="15"/>
    </row>
    <row r="12" spans="1:21" x14ac:dyDescent="0.25">
      <c r="A12" s="312"/>
      <c r="B12" s="312" t="s">
        <v>1080</v>
      </c>
      <c r="C12" s="312" t="s">
        <v>1081</v>
      </c>
      <c r="D12" s="312" t="s">
        <v>544</v>
      </c>
      <c r="E12" s="312"/>
      <c r="F12" s="15"/>
      <c r="G12" s="15"/>
      <c r="H12" s="15"/>
      <c r="I12" s="15"/>
      <c r="J12" s="15"/>
      <c r="K12" s="15"/>
      <c r="L12" s="15"/>
      <c r="M12" s="15"/>
      <c r="N12" s="15"/>
      <c r="O12" s="15"/>
      <c r="P12" s="15"/>
      <c r="Q12" s="15"/>
      <c r="R12" s="15"/>
      <c r="S12" s="15"/>
      <c r="T12" s="15"/>
      <c r="U12" s="15"/>
    </row>
    <row r="13" spans="1:21" x14ac:dyDescent="0.25">
      <c r="A13" s="312"/>
      <c r="B13" s="312"/>
      <c r="C13" s="312" t="s">
        <v>1082</v>
      </c>
      <c r="D13" s="312" t="s">
        <v>1083</v>
      </c>
      <c r="E13" s="312"/>
      <c r="F13" s="15"/>
      <c r="G13" s="15"/>
      <c r="H13" s="15"/>
      <c r="I13" s="15"/>
      <c r="J13" s="15"/>
      <c r="K13" s="15"/>
      <c r="L13" s="15"/>
      <c r="M13" s="15"/>
      <c r="N13" s="15"/>
      <c r="O13" s="15"/>
      <c r="P13" s="15"/>
      <c r="Q13" s="15"/>
      <c r="R13" s="15"/>
      <c r="S13" s="15"/>
      <c r="T13" s="15"/>
      <c r="U13" s="15"/>
    </row>
    <row r="14" spans="1:21" x14ac:dyDescent="0.25">
      <c r="A14" s="312"/>
      <c r="B14" s="312"/>
      <c r="C14" s="312" t="s">
        <v>1084</v>
      </c>
      <c r="D14" s="312" t="s">
        <v>1085</v>
      </c>
      <c r="E14" s="312"/>
      <c r="F14" s="15"/>
      <c r="G14" s="15"/>
      <c r="H14" s="15"/>
      <c r="I14" s="15"/>
      <c r="J14" s="15"/>
      <c r="K14" s="15"/>
      <c r="L14" s="15"/>
      <c r="M14" s="15"/>
      <c r="N14" s="15"/>
      <c r="O14" s="15"/>
      <c r="P14" s="15"/>
      <c r="Q14" s="15"/>
      <c r="R14" s="15"/>
      <c r="S14" s="15"/>
      <c r="T14" s="15"/>
      <c r="U14" s="15"/>
    </row>
    <row r="15" spans="1:21" x14ac:dyDescent="0.25">
      <c r="A15" s="312"/>
      <c r="B15" s="312"/>
      <c r="C15" s="312" t="s">
        <v>1086</v>
      </c>
      <c r="D15" s="312" t="s">
        <v>1087</v>
      </c>
      <c r="E15" s="312"/>
      <c r="F15" s="15"/>
      <c r="G15" s="15"/>
      <c r="H15" s="15"/>
      <c r="I15" s="15"/>
      <c r="J15" s="15"/>
      <c r="K15" s="15"/>
      <c r="L15" s="15"/>
      <c r="M15" s="15"/>
      <c r="N15" s="15"/>
      <c r="O15" s="15"/>
      <c r="P15" s="15"/>
      <c r="Q15" s="15"/>
      <c r="R15" s="15"/>
      <c r="S15" s="15"/>
      <c r="T15" s="15"/>
      <c r="U15" s="15"/>
    </row>
    <row r="16" spans="1:21" x14ac:dyDescent="0.25">
      <c r="A16" s="312"/>
      <c r="B16" s="312"/>
      <c r="C16" s="312"/>
      <c r="D16" s="312"/>
      <c r="E16" s="312"/>
      <c r="F16" s="15"/>
      <c r="G16" s="15"/>
      <c r="H16" s="15"/>
      <c r="I16" s="15"/>
      <c r="J16" s="15"/>
      <c r="K16" s="15"/>
      <c r="L16" s="15"/>
      <c r="M16" s="15"/>
      <c r="N16" s="15"/>
      <c r="O16" s="15"/>
    </row>
    <row r="17" spans="1:15" x14ac:dyDescent="0.25">
      <c r="A17" s="312"/>
      <c r="B17" s="312"/>
      <c r="C17" s="312"/>
      <c r="D17" s="312"/>
      <c r="E17" s="312"/>
      <c r="F17" s="15"/>
      <c r="G17" s="15"/>
      <c r="H17" s="15"/>
      <c r="I17" s="15"/>
      <c r="J17" s="15"/>
      <c r="K17" s="15"/>
      <c r="L17" s="15"/>
      <c r="M17" s="15"/>
      <c r="N17" s="15"/>
      <c r="O17" s="15"/>
    </row>
    <row r="18" spans="1:15" x14ac:dyDescent="0.25">
      <c r="A18" s="312"/>
      <c r="B18" s="312"/>
      <c r="C18" s="312"/>
      <c r="D18" s="312"/>
      <c r="E18" s="312"/>
      <c r="F18" s="15"/>
      <c r="G18" s="15"/>
      <c r="H18" s="15"/>
      <c r="I18" s="15"/>
      <c r="J18" s="15"/>
      <c r="K18" s="15"/>
      <c r="L18" s="15"/>
      <c r="M18" s="15"/>
      <c r="N18" s="15"/>
      <c r="O18" s="15"/>
    </row>
    <row r="19" spans="1:15" x14ac:dyDescent="0.25">
      <c r="A19" s="312"/>
      <c r="B19" s="312"/>
      <c r="C19" s="312"/>
      <c r="D19" s="312"/>
      <c r="E19" s="312"/>
      <c r="F19" s="15"/>
      <c r="G19" s="15"/>
      <c r="H19" s="15"/>
      <c r="I19" s="15"/>
      <c r="J19" s="15"/>
      <c r="K19" s="15"/>
      <c r="L19" s="15"/>
      <c r="M19" s="15"/>
      <c r="N19" s="15"/>
      <c r="O19" s="15"/>
    </row>
    <row r="20" spans="1:15" x14ac:dyDescent="0.25">
      <c r="A20" s="312"/>
      <c r="B20" s="350"/>
      <c r="C20" s="350"/>
      <c r="D20" s="350"/>
      <c r="E20" s="350"/>
      <c r="F20" s="15"/>
      <c r="G20" s="15"/>
      <c r="H20" s="15"/>
      <c r="I20" s="15"/>
      <c r="J20" s="15"/>
      <c r="K20" s="15"/>
      <c r="L20" s="15"/>
      <c r="M20" s="15"/>
      <c r="N20" s="15"/>
      <c r="O20" s="15"/>
    </row>
    <row r="21" spans="1:15" x14ac:dyDescent="0.25">
      <c r="A21" s="312"/>
      <c r="B21" s="350"/>
      <c r="C21" s="350"/>
      <c r="D21" s="350"/>
      <c r="E21" s="350"/>
      <c r="F21" s="15"/>
      <c r="G21" s="15"/>
      <c r="H21" s="15"/>
      <c r="I21" s="15"/>
      <c r="J21" s="15"/>
      <c r="K21" s="15"/>
      <c r="L21" s="15"/>
      <c r="M21" s="15"/>
      <c r="N21" s="15"/>
      <c r="O21" s="15"/>
    </row>
    <row r="22" spans="1:15" ht="20.25" x14ac:dyDescent="0.25">
      <c r="A22" s="312"/>
      <c r="B22" s="350"/>
      <c r="C22" s="352"/>
      <c r="D22" s="352"/>
      <c r="E22" s="350"/>
      <c r="F22" s="15"/>
      <c r="G22" s="15"/>
      <c r="H22" s="15"/>
      <c r="I22" s="15"/>
      <c r="J22" s="15"/>
      <c r="K22" s="15"/>
      <c r="L22" s="15"/>
      <c r="M22" s="15"/>
      <c r="N22" s="15"/>
      <c r="O22" s="15"/>
    </row>
    <row r="23" spans="1:15" ht="20.25" x14ac:dyDescent="0.25">
      <c r="A23" s="312"/>
      <c r="B23" s="350"/>
      <c r="C23" s="352"/>
      <c r="D23" s="352"/>
      <c r="E23" s="350"/>
      <c r="F23" s="15"/>
      <c r="G23" s="15"/>
      <c r="H23" s="15"/>
      <c r="I23" s="15"/>
      <c r="J23" s="15"/>
      <c r="K23" s="15"/>
      <c r="L23" s="15"/>
      <c r="M23" s="15"/>
      <c r="N23" s="15"/>
      <c r="O23" s="15"/>
    </row>
    <row r="24" spans="1:15" ht="20.25" x14ac:dyDescent="0.25">
      <c r="A24" s="312"/>
      <c r="B24" s="350"/>
      <c r="C24" s="352"/>
      <c r="D24" s="352"/>
      <c r="E24" s="350"/>
      <c r="F24" s="15"/>
      <c r="G24" s="15"/>
      <c r="H24" s="15"/>
      <c r="I24" s="15"/>
      <c r="J24" s="15"/>
      <c r="K24" s="15"/>
      <c r="L24" s="15"/>
      <c r="M24" s="15"/>
      <c r="N24" s="15"/>
      <c r="O24" s="15"/>
    </row>
    <row r="25" spans="1:15" ht="20.25" x14ac:dyDescent="0.25">
      <c r="A25" s="312"/>
      <c r="B25" s="350"/>
      <c r="C25" s="352"/>
      <c r="D25" s="352"/>
      <c r="E25" s="350"/>
      <c r="F25" s="15"/>
      <c r="G25" s="15"/>
      <c r="H25" s="15"/>
      <c r="I25" s="15"/>
      <c r="J25" s="15"/>
      <c r="K25" s="15"/>
      <c r="L25" s="15"/>
      <c r="M25" s="15"/>
      <c r="N25" s="15"/>
      <c r="O25" s="15"/>
    </row>
    <row r="26" spans="1:15" ht="20.25" x14ac:dyDescent="0.25">
      <c r="A26" s="312"/>
      <c r="B26" s="350"/>
      <c r="C26" s="352"/>
      <c r="D26" s="352"/>
      <c r="E26" s="350"/>
      <c r="F26" s="15"/>
      <c r="G26" s="15"/>
      <c r="H26" s="15"/>
      <c r="I26" s="15"/>
      <c r="J26" s="15"/>
      <c r="K26" s="15"/>
      <c r="L26" s="15"/>
      <c r="M26" s="15"/>
      <c r="N26" s="15"/>
      <c r="O26" s="15"/>
    </row>
    <row r="27" spans="1:15" ht="20.25" x14ac:dyDescent="0.25">
      <c r="A27" s="312"/>
      <c r="B27" s="350"/>
      <c r="C27" s="352"/>
      <c r="D27" s="352"/>
      <c r="E27" s="350"/>
      <c r="F27" s="15"/>
      <c r="G27" s="15"/>
      <c r="H27" s="15"/>
      <c r="I27" s="15"/>
      <c r="J27" s="15"/>
      <c r="K27" s="15"/>
      <c r="L27" s="15"/>
      <c r="M27" s="15"/>
      <c r="N27" s="15"/>
      <c r="O27" s="15"/>
    </row>
    <row r="28" spans="1:15" ht="20.25" x14ac:dyDescent="0.25">
      <c r="A28" s="312"/>
      <c r="B28" s="350"/>
      <c r="C28" s="352"/>
      <c r="D28" s="352"/>
      <c r="E28" s="350"/>
      <c r="F28" s="15"/>
      <c r="G28" s="15"/>
      <c r="H28" s="15"/>
      <c r="I28" s="15"/>
      <c r="J28" s="15"/>
      <c r="K28" s="15"/>
      <c r="L28" s="15"/>
      <c r="M28" s="15"/>
      <c r="N28" s="15"/>
      <c r="O28" s="15"/>
    </row>
    <row r="29" spans="1:15" ht="20.25" x14ac:dyDescent="0.25">
      <c r="A29" s="312"/>
      <c r="B29" s="350"/>
      <c r="C29" s="352"/>
      <c r="D29" s="352"/>
      <c r="E29" s="350"/>
      <c r="F29" s="15"/>
      <c r="G29" s="15"/>
      <c r="H29" s="15"/>
      <c r="I29" s="15"/>
      <c r="J29" s="15"/>
      <c r="K29" s="15"/>
      <c r="L29" s="15"/>
      <c r="M29" s="15"/>
      <c r="N29" s="15"/>
      <c r="O29" s="15"/>
    </row>
    <row r="30" spans="1:15" ht="20.25" x14ac:dyDescent="0.25">
      <c r="A30" s="312"/>
      <c r="B30" s="350"/>
      <c r="C30" s="352"/>
      <c r="D30" s="352"/>
      <c r="E30" s="350"/>
      <c r="F30" s="15"/>
      <c r="G30" s="15"/>
      <c r="H30" s="15"/>
      <c r="I30" s="15"/>
      <c r="J30" s="15"/>
      <c r="K30" s="15"/>
      <c r="L30" s="15"/>
      <c r="M30" s="15"/>
      <c r="N30" s="15"/>
      <c r="O30" s="15"/>
    </row>
    <row r="31" spans="1:15" ht="20.25" x14ac:dyDescent="0.25">
      <c r="A31" s="312"/>
      <c r="B31" s="350"/>
      <c r="C31" s="352"/>
      <c r="D31" s="352"/>
      <c r="E31" s="350"/>
      <c r="F31" s="15"/>
      <c r="G31" s="15"/>
      <c r="H31" s="15"/>
      <c r="I31" s="15"/>
      <c r="J31" s="15"/>
      <c r="K31" s="15"/>
      <c r="L31" s="15"/>
      <c r="M31" s="15"/>
      <c r="N31" s="15"/>
      <c r="O31" s="15"/>
    </row>
    <row r="32" spans="1:15" ht="20.25" x14ac:dyDescent="0.25">
      <c r="A32" s="312"/>
      <c r="B32" s="350"/>
      <c r="C32" s="352"/>
      <c r="D32" s="352"/>
      <c r="E32" s="350"/>
      <c r="F32" s="15"/>
      <c r="G32" s="15"/>
      <c r="H32" s="15"/>
      <c r="I32" s="15"/>
      <c r="J32" s="15"/>
      <c r="K32" s="15"/>
      <c r="L32" s="15"/>
      <c r="M32" s="15"/>
      <c r="N32" s="15"/>
      <c r="O32" s="15"/>
    </row>
    <row r="33" spans="1:15" ht="20.25" x14ac:dyDescent="0.25">
      <c r="A33" s="312"/>
      <c r="B33" s="350"/>
      <c r="C33" s="352"/>
      <c r="D33" s="352"/>
      <c r="E33" s="350"/>
      <c r="F33" s="15"/>
      <c r="G33" s="15"/>
      <c r="H33" s="15"/>
      <c r="I33" s="15"/>
      <c r="J33" s="15"/>
      <c r="K33" s="15"/>
      <c r="L33" s="15"/>
      <c r="M33" s="15"/>
      <c r="N33" s="15"/>
      <c r="O33" s="15"/>
    </row>
    <row r="34" spans="1:15" ht="20.25" x14ac:dyDescent="0.25">
      <c r="A34" s="312"/>
      <c r="B34" s="350"/>
      <c r="C34" s="352"/>
      <c r="D34" s="352"/>
      <c r="E34" s="350"/>
      <c r="F34" s="15"/>
      <c r="G34" s="15"/>
      <c r="H34" s="15"/>
      <c r="I34" s="15"/>
      <c r="J34" s="15"/>
      <c r="K34" s="15"/>
      <c r="L34" s="15"/>
      <c r="M34" s="15"/>
      <c r="N34" s="15"/>
      <c r="O34" s="15"/>
    </row>
    <row r="35" spans="1:15" ht="20.25" x14ac:dyDescent="0.25">
      <c r="A35" s="312"/>
      <c r="B35" s="350"/>
      <c r="C35" s="352"/>
      <c r="D35" s="352"/>
      <c r="E35" s="350"/>
      <c r="F35" s="15"/>
      <c r="G35" s="15"/>
      <c r="H35" s="15"/>
      <c r="I35" s="15"/>
      <c r="J35" s="15"/>
      <c r="K35" s="15"/>
      <c r="L35" s="15"/>
      <c r="M35" s="15"/>
      <c r="N35" s="15"/>
      <c r="O35" s="15"/>
    </row>
    <row r="36" spans="1:15" ht="20.25" x14ac:dyDescent="0.25">
      <c r="A36" s="312"/>
      <c r="B36" s="350"/>
      <c r="C36" s="352"/>
      <c r="D36" s="352"/>
      <c r="E36" s="350"/>
      <c r="F36" s="15"/>
      <c r="G36" s="15"/>
      <c r="H36" s="15"/>
      <c r="I36" s="15"/>
      <c r="J36" s="15"/>
      <c r="K36" s="15"/>
      <c r="L36" s="15"/>
      <c r="M36" s="15"/>
      <c r="N36" s="15"/>
      <c r="O36" s="15"/>
    </row>
    <row r="37" spans="1:15" ht="20.25" x14ac:dyDescent="0.25">
      <c r="A37" s="312"/>
      <c r="B37" s="312"/>
      <c r="C37" s="322"/>
      <c r="D37" s="322"/>
      <c r="E37" s="15"/>
      <c r="F37" s="15"/>
      <c r="G37" s="15"/>
      <c r="H37" s="15"/>
      <c r="I37" s="15"/>
      <c r="J37" s="15"/>
      <c r="K37" s="15"/>
      <c r="L37" s="15"/>
      <c r="M37" s="15"/>
      <c r="N37" s="15"/>
      <c r="O37" s="15"/>
    </row>
    <row r="38" spans="1:15" ht="20.25" x14ac:dyDescent="0.25">
      <c r="A38" s="312"/>
      <c r="B38" s="312"/>
      <c r="C38" s="322"/>
      <c r="D38" s="322"/>
      <c r="E38" s="15"/>
      <c r="F38" s="15"/>
      <c r="G38" s="15"/>
      <c r="H38" s="15"/>
      <c r="I38" s="15"/>
      <c r="J38" s="15"/>
      <c r="K38" s="15"/>
      <c r="L38" s="15"/>
      <c r="M38" s="15"/>
      <c r="N38" s="15"/>
      <c r="O38" s="15"/>
    </row>
    <row r="39" spans="1:15" ht="20.25" x14ac:dyDescent="0.25">
      <c r="A39" s="312"/>
      <c r="B39" s="312"/>
      <c r="C39" s="322"/>
      <c r="D39" s="322"/>
      <c r="E39" s="15"/>
      <c r="F39" s="15"/>
      <c r="G39" s="15"/>
      <c r="H39" s="15"/>
      <c r="I39" s="15"/>
      <c r="J39" s="15"/>
      <c r="K39" s="15"/>
      <c r="L39" s="15"/>
      <c r="M39" s="15"/>
      <c r="N39" s="15"/>
      <c r="O39" s="15"/>
    </row>
    <row r="40" spans="1:15" ht="20.25" x14ac:dyDescent="0.25">
      <c r="A40" s="312"/>
      <c r="B40" s="312"/>
      <c r="C40" s="322"/>
      <c r="D40" s="322"/>
      <c r="E40" s="15"/>
      <c r="F40" s="15"/>
      <c r="G40" s="15"/>
      <c r="H40" s="15"/>
      <c r="I40" s="15"/>
      <c r="J40" s="15"/>
      <c r="K40" s="15"/>
      <c r="L40" s="15"/>
      <c r="M40" s="15"/>
      <c r="N40" s="15"/>
      <c r="O40" s="15"/>
    </row>
    <row r="41" spans="1:15" ht="20.25" x14ac:dyDescent="0.25">
      <c r="A41" s="312"/>
      <c r="B41" s="312"/>
      <c r="C41" s="322"/>
      <c r="D41" s="322"/>
      <c r="E41" s="15"/>
      <c r="F41" s="15"/>
      <c r="G41" s="15"/>
      <c r="H41" s="15"/>
      <c r="I41" s="15"/>
      <c r="J41" s="15"/>
      <c r="K41" s="15"/>
      <c r="L41" s="15"/>
      <c r="M41" s="15"/>
      <c r="N41" s="15"/>
      <c r="O41" s="15"/>
    </row>
    <row r="42" spans="1:15" ht="20.25" x14ac:dyDescent="0.25">
      <c r="A42" s="312"/>
      <c r="B42" s="312"/>
      <c r="C42" s="322"/>
      <c r="D42" s="322"/>
      <c r="E42" s="15"/>
      <c r="F42" s="15"/>
      <c r="G42" s="15"/>
      <c r="H42" s="15"/>
      <c r="I42" s="15"/>
      <c r="J42" s="15"/>
      <c r="K42" s="15"/>
      <c r="L42" s="15"/>
      <c r="M42" s="15"/>
      <c r="N42" s="15"/>
      <c r="O42" s="15"/>
    </row>
    <row r="43" spans="1:15" ht="20.25" x14ac:dyDescent="0.25">
      <c r="A43" s="312"/>
      <c r="B43" s="312"/>
      <c r="C43" s="322"/>
      <c r="D43" s="322"/>
      <c r="E43" s="15"/>
      <c r="F43" s="15"/>
      <c r="G43" s="15"/>
      <c r="H43" s="15"/>
      <c r="I43" s="15"/>
      <c r="J43" s="15"/>
      <c r="K43" s="15"/>
      <c r="L43" s="15"/>
      <c r="M43" s="15"/>
      <c r="N43" s="15"/>
      <c r="O43" s="15"/>
    </row>
    <row r="44" spans="1:15" ht="20.25" x14ac:dyDescent="0.25">
      <c r="A44" s="312"/>
      <c r="B44" s="312"/>
      <c r="C44" s="322"/>
      <c r="D44" s="322"/>
      <c r="E44" s="15"/>
      <c r="F44" s="15"/>
      <c r="G44" s="15"/>
      <c r="H44" s="15"/>
      <c r="I44" s="15"/>
      <c r="J44" s="15"/>
      <c r="K44" s="15"/>
      <c r="L44" s="15"/>
      <c r="M44" s="15"/>
      <c r="N44" s="15"/>
      <c r="O44" s="15"/>
    </row>
    <row r="45" spans="1:15" ht="20.25" x14ac:dyDescent="0.25">
      <c r="A45" s="312"/>
      <c r="B45" s="312"/>
      <c r="C45" s="322"/>
      <c r="D45" s="322"/>
      <c r="E45" s="15"/>
      <c r="F45" s="15"/>
      <c r="G45" s="15"/>
      <c r="H45" s="15"/>
      <c r="I45" s="15"/>
      <c r="J45" s="15"/>
      <c r="K45" s="15"/>
      <c r="L45" s="15"/>
      <c r="M45" s="15"/>
      <c r="N45" s="15"/>
      <c r="O45" s="15"/>
    </row>
    <row r="46" spans="1:15" ht="20.25" x14ac:dyDescent="0.25">
      <c r="A46" s="312"/>
      <c r="B46" s="312"/>
      <c r="C46" s="322"/>
      <c r="D46" s="322"/>
      <c r="E46" s="15"/>
      <c r="F46" s="15"/>
      <c r="G46" s="15"/>
      <c r="H46" s="15"/>
      <c r="I46" s="15"/>
      <c r="J46" s="15"/>
      <c r="K46" s="15"/>
      <c r="L46" s="15"/>
      <c r="M46" s="15"/>
      <c r="N46" s="15"/>
      <c r="O46" s="15"/>
    </row>
    <row r="47" spans="1:15" ht="20.25" x14ac:dyDescent="0.25">
      <c r="A47" s="312"/>
      <c r="B47" s="312"/>
      <c r="C47" s="322"/>
      <c r="D47" s="322"/>
      <c r="E47" s="15"/>
      <c r="F47" s="15"/>
      <c r="G47" s="15"/>
      <c r="H47" s="15"/>
      <c r="I47" s="15"/>
      <c r="J47" s="15"/>
      <c r="K47" s="15"/>
      <c r="L47" s="15"/>
      <c r="M47" s="15"/>
      <c r="N47" s="15"/>
      <c r="O47" s="15"/>
    </row>
    <row r="48" spans="1:15" ht="20.25" x14ac:dyDescent="0.25">
      <c r="A48" s="312"/>
      <c r="B48" s="312"/>
      <c r="C48" s="322"/>
      <c r="D48" s="322"/>
      <c r="E48" s="15"/>
      <c r="F48" s="15"/>
      <c r="G48" s="15"/>
      <c r="H48" s="15"/>
      <c r="I48" s="15"/>
      <c r="J48" s="15"/>
      <c r="K48" s="15"/>
      <c r="L48" s="15"/>
      <c r="M48" s="15"/>
      <c r="N48" s="15"/>
      <c r="O48" s="15"/>
    </row>
    <row r="49" spans="1:15" ht="20.25" x14ac:dyDescent="0.25">
      <c r="A49" s="312"/>
      <c r="B49" s="312"/>
      <c r="C49" s="322"/>
      <c r="D49" s="322"/>
      <c r="E49" s="15"/>
      <c r="F49" s="15"/>
      <c r="G49" s="15"/>
      <c r="H49" s="15"/>
      <c r="I49" s="15"/>
      <c r="J49" s="15"/>
      <c r="K49" s="15"/>
      <c r="L49" s="15"/>
      <c r="M49" s="15"/>
      <c r="N49" s="15"/>
      <c r="O49" s="15"/>
    </row>
    <row r="50" spans="1:15" ht="20.25" x14ac:dyDescent="0.25">
      <c r="A50" s="312"/>
      <c r="B50" s="312"/>
      <c r="C50" s="322"/>
      <c r="D50" s="322"/>
      <c r="E50" s="15"/>
      <c r="F50" s="15"/>
      <c r="G50" s="15"/>
      <c r="H50" s="15"/>
      <c r="I50" s="15"/>
      <c r="J50" s="15"/>
      <c r="K50" s="15"/>
      <c r="L50" s="15"/>
      <c r="M50" s="15"/>
      <c r="N50" s="15"/>
      <c r="O50" s="15"/>
    </row>
    <row r="51" spans="1:15" ht="20.25" x14ac:dyDescent="0.25">
      <c r="A51" s="312"/>
      <c r="B51" s="312"/>
      <c r="C51" s="322"/>
      <c r="D51" s="322"/>
      <c r="E51" s="15"/>
      <c r="F51" s="15"/>
      <c r="G51" s="15"/>
      <c r="H51" s="15"/>
      <c r="I51" s="15"/>
      <c r="J51" s="15"/>
      <c r="K51" s="15"/>
      <c r="L51" s="15"/>
      <c r="M51" s="15"/>
      <c r="N51" s="15"/>
      <c r="O51" s="15"/>
    </row>
    <row r="52" spans="1:15" ht="20.25" x14ac:dyDescent="0.25">
      <c r="A52" s="312"/>
      <c r="B52" s="323"/>
      <c r="C52" s="324"/>
      <c r="D52" s="324"/>
    </row>
    <row r="53" spans="1:15" ht="20.25" x14ac:dyDescent="0.25">
      <c r="A53" s="312"/>
      <c r="B53" s="323"/>
      <c r="C53" s="324"/>
      <c r="D53" s="324"/>
    </row>
    <row r="54" spans="1:15" ht="20.25" x14ac:dyDescent="0.25">
      <c r="A54" s="312"/>
      <c r="B54" s="323"/>
      <c r="C54" s="324"/>
      <c r="D54" s="324"/>
    </row>
    <row r="55" spans="1:15" ht="20.25" x14ac:dyDescent="0.25">
      <c r="A55" s="312"/>
      <c r="B55" s="323"/>
      <c r="C55" s="324"/>
      <c r="D55" s="324"/>
    </row>
    <row r="56" spans="1:15" ht="20.25" x14ac:dyDescent="0.25">
      <c r="A56" s="312"/>
      <c r="B56" s="323"/>
      <c r="C56" s="324"/>
      <c r="D56" s="324"/>
    </row>
    <row r="57" spans="1:15" ht="20.25" x14ac:dyDescent="0.25">
      <c r="A57" s="312"/>
      <c r="B57" s="323"/>
      <c r="C57" s="324"/>
      <c r="D57" s="324"/>
    </row>
    <row r="58" spans="1:15" ht="20.25" x14ac:dyDescent="0.25">
      <c r="A58" s="312"/>
      <c r="B58" s="323"/>
      <c r="C58" s="324"/>
      <c r="D58" s="324"/>
    </row>
    <row r="59" spans="1:15" ht="20.25" x14ac:dyDescent="0.25">
      <c r="A59" s="312"/>
      <c r="B59" s="323"/>
      <c r="C59" s="324"/>
      <c r="D59" s="324"/>
    </row>
    <row r="60" spans="1:15" ht="20.25" x14ac:dyDescent="0.25">
      <c r="A60" s="312"/>
      <c r="B60" s="323"/>
      <c r="C60" s="324"/>
      <c r="D60" s="324"/>
    </row>
    <row r="61" spans="1:15" ht="20.25" x14ac:dyDescent="0.25">
      <c r="A61" s="312"/>
      <c r="B61" s="323"/>
      <c r="C61" s="324"/>
      <c r="D61" s="324"/>
    </row>
    <row r="62" spans="1:15" ht="20.25" x14ac:dyDescent="0.25">
      <c r="A62" s="312"/>
      <c r="B62" s="323"/>
      <c r="C62" s="324"/>
      <c r="D62" s="324"/>
    </row>
    <row r="63" spans="1:15" ht="20.25" x14ac:dyDescent="0.25">
      <c r="A63" s="312"/>
      <c r="B63" s="323"/>
      <c r="C63" s="324"/>
      <c r="D63" s="324"/>
    </row>
    <row r="64" spans="1:15" ht="20.25" x14ac:dyDescent="0.25">
      <c r="A64" s="312"/>
      <c r="B64" s="323"/>
      <c r="C64" s="324"/>
      <c r="D64" s="324"/>
    </row>
    <row r="65" spans="1:4" ht="20.25" x14ac:dyDescent="0.25">
      <c r="A65" s="312"/>
      <c r="B65" s="323"/>
      <c r="C65" s="324"/>
      <c r="D65" s="324"/>
    </row>
    <row r="66" spans="1:4" ht="20.25" x14ac:dyDescent="0.25">
      <c r="A66" s="312"/>
      <c r="B66" s="323"/>
      <c r="C66" s="324"/>
      <c r="D66" s="324"/>
    </row>
    <row r="67" spans="1:4" ht="20.25" x14ac:dyDescent="0.25">
      <c r="A67" s="312"/>
      <c r="B67" s="323"/>
      <c r="C67" s="324"/>
      <c r="D67" s="324"/>
    </row>
    <row r="68" spans="1:4" ht="20.25" x14ac:dyDescent="0.25">
      <c r="A68" s="312"/>
      <c r="B68" s="323"/>
      <c r="C68" s="324"/>
      <c r="D68" s="324"/>
    </row>
    <row r="69" spans="1:4" ht="20.25" x14ac:dyDescent="0.25">
      <c r="A69" s="312"/>
      <c r="B69" s="323"/>
      <c r="C69" s="324"/>
      <c r="D69" s="324"/>
    </row>
    <row r="70" spans="1:4" ht="20.25" x14ac:dyDescent="0.25">
      <c r="A70" s="312"/>
      <c r="B70" s="323"/>
      <c r="C70" s="324"/>
      <c r="D70" s="324"/>
    </row>
    <row r="71" spans="1:4" ht="20.25" x14ac:dyDescent="0.25">
      <c r="A71" s="312"/>
      <c r="B71" s="323"/>
      <c r="C71" s="324"/>
      <c r="D71" s="324"/>
    </row>
    <row r="72" spans="1:4" ht="20.25" x14ac:dyDescent="0.25">
      <c r="A72" s="312"/>
      <c r="B72" s="323"/>
      <c r="C72" s="324"/>
      <c r="D72" s="324"/>
    </row>
    <row r="73" spans="1:4" ht="20.25" x14ac:dyDescent="0.25">
      <c r="A73" s="312"/>
      <c r="B73" s="323"/>
      <c r="C73" s="324"/>
      <c r="D73" s="324"/>
    </row>
    <row r="74" spans="1:4" ht="20.25" x14ac:dyDescent="0.25">
      <c r="A74" s="312"/>
      <c r="B74" s="323"/>
      <c r="C74" s="324"/>
      <c r="D74" s="324"/>
    </row>
    <row r="75" spans="1:4" ht="20.25" x14ac:dyDescent="0.25">
      <c r="A75" s="312"/>
      <c r="B75" s="323"/>
      <c r="C75" s="324"/>
      <c r="D75" s="324"/>
    </row>
    <row r="76" spans="1:4" ht="20.25" x14ac:dyDescent="0.25">
      <c r="A76" s="312"/>
      <c r="B76" s="323"/>
      <c r="C76" s="324"/>
      <c r="D76" s="324"/>
    </row>
    <row r="77" spans="1:4" ht="20.25" x14ac:dyDescent="0.25">
      <c r="A77" s="312"/>
      <c r="B77" s="323"/>
      <c r="C77" s="324"/>
      <c r="D77" s="324"/>
    </row>
    <row r="78" spans="1:4" ht="20.25" x14ac:dyDescent="0.25">
      <c r="A78" s="312"/>
      <c r="B78" s="323"/>
      <c r="C78" s="324"/>
      <c r="D78" s="324"/>
    </row>
    <row r="79" spans="1:4" ht="20.25" x14ac:dyDescent="0.25">
      <c r="A79" s="312"/>
      <c r="B79" s="323"/>
      <c r="C79" s="324"/>
      <c r="D79" s="324"/>
    </row>
    <row r="80" spans="1:4" ht="20.25" x14ac:dyDescent="0.25">
      <c r="A80" s="312"/>
      <c r="B80" s="323"/>
      <c r="C80" s="324"/>
      <c r="D80" s="324"/>
    </row>
    <row r="81" spans="1:4" ht="20.25" x14ac:dyDescent="0.25">
      <c r="A81" s="312"/>
      <c r="B81" s="323"/>
      <c r="C81" s="324"/>
      <c r="D81" s="324"/>
    </row>
    <row r="82" spans="1:4" ht="20.25" x14ac:dyDescent="0.25">
      <c r="A82" s="312"/>
      <c r="B82" s="323"/>
      <c r="C82" s="324"/>
      <c r="D82" s="324"/>
    </row>
    <row r="83" spans="1:4" ht="20.25" x14ac:dyDescent="0.25">
      <c r="A83" s="312"/>
      <c r="B83" s="323"/>
      <c r="C83" s="324"/>
      <c r="D83" s="324"/>
    </row>
    <row r="84" spans="1:4" ht="20.25" x14ac:dyDescent="0.25">
      <c r="A84" s="312"/>
      <c r="B84" s="323"/>
      <c r="C84" s="324"/>
      <c r="D84" s="324"/>
    </row>
    <row r="85" spans="1:4" ht="20.25" x14ac:dyDescent="0.25">
      <c r="A85" s="312"/>
      <c r="B85" s="323"/>
      <c r="C85" s="324"/>
      <c r="D85" s="324"/>
    </row>
    <row r="86" spans="1:4" ht="20.25" x14ac:dyDescent="0.25">
      <c r="A86" s="312"/>
      <c r="B86" s="323"/>
      <c r="C86" s="324"/>
      <c r="D86" s="324"/>
    </row>
    <row r="87" spans="1:4" ht="20.25" x14ac:dyDescent="0.25">
      <c r="A87" s="312"/>
      <c r="B87" s="323"/>
      <c r="C87" s="324"/>
      <c r="D87" s="324"/>
    </row>
    <row r="88" spans="1:4" ht="20.25" x14ac:dyDescent="0.25">
      <c r="A88" s="312"/>
      <c r="B88" s="323"/>
      <c r="C88" s="324"/>
      <c r="D88" s="324"/>
    </row>
    <row r="89" spans="1:4" ht="20.25" x14ac:dyDescent="0.25">
      <c r="A89" s="312"/>
      <c r="B89" s="323"/>
      <c r="C89" s="324"/>
      <c r="D89" s="324"/>
    </row>
    <row r="90" spans="1:4" ht="20.25" x14ac:dyDescent="0.25">
      <c r="A90" s="312"/>
      <c r="B90" s="323"/>
      <c r="C90" s="324"/>
      <c r="D90" s="324"/>
    </row>
    <row r="91" spans="1:4" ht="20.25" x14ac:dyDescent="0.25">
      <c r="A91" s="312"/>
      <c r="B91" s="323"/>
      <c r="C91" s="324"/>
      <c r="D91" s="324"/>
    </row>
    <row r="92" spans="1:4" ht="20.25" x14ac:dyDescent="0.25">
      <c r="A92" s="312"/>
      <c r="B92" s="323"/>
      <c r="C92" s="324"/>
      <c r="D92" s="324"/>
    </row>
    <row r="93" spans="1:4" ht="20.25" x14ac:dyDescent="0.25">
      <c r="A93" s="312"/>
      <c r="B93" s="323"/>
      <c r="C93" s="324"/>
      <c r="D93" s="324"/>
    </row>
    <row r="94" spans="1:4" ht="20.25" x14ac:dyDescent="0.25">
      <c r="A94" s="312"/>
      <c r="B94" s="323"/>
      <c r="C94" s="324"/>
      <c r="D94" s="324"/>
    </row>
    <row r="95" spans="1:4" ht="20.25" x14ac:dyDescent="0.25">
      <c r="A95" s="312"/>
      <c r="B95" s="323"/>
      <c r="C95" s="324"/>
      <c r="D95" s="324"/>
    </row>
    <row r="96" spans="1:4" ht="20.25" x14ac:dyDescent="0.25">
      <c r="A96" s="312"/>
      <c r="B96" s="323"/>
      <c r="C96" s="324"/>
      <c r="D96" s="324"/>
    </row>
    <row r="97" spans="1:4" ht="20.25" x14ac:dyDescent="0.25">
      <c r="A97" s="312"/>
      <c r="B97" s="323"/>
      <c r="C97" s="324"/>
      <c r="D97" s="324"/>
    </row>
    <row r="98" spans="1:4" ht="20.25" x14ac:dyDescent="0.25">
      <c r="A98" s="312"/>
      <c r="B98" s="323"/>
      <c r="C98" s="324"/>
      <c r="D98" s="324"/>
    </row>
    <row r="99" spans="1:4" ht="20.25" x14ac:dyDescent="0.25">
      <c r="A99" s="312"/>
      <c r="B99" s="323"/>
      <c r="C99" s="324"/>
      <c r="D99" s="324"/>
    </row>
    <row r="100" spans="1:4" ht="20.25" x14ac:dyDescent="0.25">
      <c r="A100" s="312"/>
      <c r="B100" s="323"/>
      <c r="C100" s="324"/>
      <c r="D100" s="324"/>
    </row>
    <row r="101" spans="1:4" ht="20.25" x14ac:dyDescent="0.25">
      <c r="A101" s="312"/>
      <c r="B101" s="323"/>
      <c r="C101" s="324"/>
      <c r="D101" s="324"/>
    </row>
    <row r="102" spans="1:4" ht="20.25" x14ac:dyDescent="0.25">
      <c r="A102" s="312"/>
      <c r="B102" s="323"/>
      <c r="C102" s="324"/>
      <c r="D102" s="324"/>
    </row>
    <row r="103" spans="1:4" ht="20.25" x14ac:dyDescent="0.25">
      <c r="A103" s="312"/>
      <c r="B103" s="323"/>
      <c r="C103" s="324"/>
      <c r="D103" s="324"/>
    </row>
    <row r="104" spans="1:4" ht="20.25" x14ac:dyDescent="0.25">
      <c r="A104" s="312"/>
      <c r="B104" s="323"/>
      <c r="C104" s="324"/>
      <c r="D104" s="324"/>
    </row>
    <row r="105" spans="1:4" ht="20.25" x14ac:dyDescent="0.25">
      <c r="A105" s="312"/>
      <c r="B105" s="323"/>
      <c r="C105" s="324"/>
      <c r="D105" s="324"/>
    </row>
    <row r="106" spans="1:4" ht="20.25" x14ac:dyDescent="0.25">
      <c r="A106" s="312"/>
      <c r="B106" s="323"/>
      <c r="C106" s="324"/>
      <c r="D106" s="324"/>
    </row>
    <row r="107" spans="1:4" ht="20.25" x14ac:dyDescent="0.25">
      <c r="A107" s="312"/>
      <c r="B107" s="323"/>
      <c r="C107" s="324"/>
      <c r="D107" s="324"/>
    </row>
    <row r="108" spans="1:4" ht="20.25" x14ac:dyDescent="0.25">
      <c r="A108" s="312"/>
      <c r="B108" s="323"/>
      <c r="C108" s="324"/>
      <c r="D108" s="324"/>
    </row>
    <row r="109" spans="1:4" ht="20.25" x14ac:dyDescent="0.25">
      <c r="A109" s="312"/>
      <c r="B109" s="323"/>
      <c r="C109" s="324"/>
      <c r="D109" s="324"/>
    </row>
    <row r="110" spans="1:4" ht="20.25" x14ac:dyDescent="0.25">
      <c r="A110" s="312"/>
      <c r="B110" s="323"/>
      <c r="C110" s="324"/>
      <c r="D110" s="324"/>
    </row>
    <row r="111" spans="1:4" ht="20.25" x14ac:dyDescent="0.25">
      <c r="A111" s="312"/>
      <c r="B111" s="323"/>
      <c r="C111" s="324"/>
      <c r="D111" s="324"/>
    </row>
    <row r="112" spans="1:4" ht="20.25" x14ac:dyDescent="0.25">
      <c r="A112" s="312"/>
      <c r="B112" s="323"/>
      <c r="C112" s="324"/>
      <c r="D112" s="324"/>
    </row>
    <row r="113" spans="1:4" ht="20.25" x14ac:dyDescent="0.25">
      <c r="A113" s="312"/>
      <c r="B113" s="323"/>
      <c r="C113" s="324"/>
      <c r="D113" s="324"/>
    </row>
    <row r="114" spans="1:4" ht="20.25" x14ac:dyDescent="0.25">
      <c r="A114" s="312"/>
      <c r="B114" s="323"/>
      <c r="C114" s="324"/>
      <c r="D114" s="324"/>
    </row>
    <row r="115" spans="1:4" ht="20.25" x14ac:dyDescent="0.25">
      <c r="A115" s="312"/>
      <c r="B115" s="323"/>
      <c r="C115" s="324"/>
      <c r="D115" s="324"/>
    </row>
    <row r="116" spans="1:4" ht="20.25" x14ac:dyDescent="0.25">
      <c r="A116" s="312"/>
      <c r="B116" s="323"/>
      <c r="C116" s="324"/>
      <c r="D116" s="324"/>
    </row>
    <row r="117" spans="1:4" ht="20.25" x14ac:dyDescent="0.25">
      <c r="A117" s="312"/>
      <c r="B117" s="323"/>
      <c r="C117" s="324"/>
      <c r="D117" s="324"/>
    </row>
    <row r="118" spans="1:4" ht="20.25" x14ac:dyDescent="0.25">
      <c r="A118" s="312"/>
      <c r="B118" s="323"/>
      <c r="C118" s="324"/>
      <c r="D118" s="324"/>
    </row>
    <row r="119" spans="1:4" ht="20.25" x14ac:dyDescent="0.25">
      <c r="A119" s="312"/>
      <c r="B119" s="323"/>
      <c r="C119" s="324"/>
      <c r="D119" s="324"/>
    </row>
    <row r="120" spans="1:4" ht="20.25" x14ac:dyDescent="0.25">
      <c r="A120" s="312"/>
      <c r="B120" s="323"/>
      <c r="C120" s="324"/>
      <c r="D120" s="324"/>
    </row>
    <row r="121" spans="1:4" ht="20.25" x14ac:dyDescent="0.25">
      <c r="A121" s="312"/>
      <c r="B121" s="323"/>
      <c r="C121" s="324"/>
      <c r="D121" s="324"/>
    </row>
    <row r="122" spans="1:4" ht="20.25" x14ac:dyDescent="0.25">
      <c r="A122" s="312"/>
      <c r="B122" s="323"/>
      <c r="C122" s="324"/>
      <c r="D122" s="324"/>
    </row>
    <row r="123" spans="1:4" ht="20.25" x14ac:dyDescent="0.25">
      <c r="A123" s="312"/>
      <c r="B123" s="323"/>
      <c r="C123" s="324"/>
      <c r="D123" s="324"/>
    </row>
    <row r="124" spans="1:4" ht="20.25" x14ac:dyDescent="0.25">
      <c r="A124" s="312"/>
      <c r="B124" s="323"/>
      <c r="C124" s="324"/>
      <c r="D124" s="324"/>
    </row>
    <row r="125" spans="1:4" ht="20.25" x14ac:dyDescent="0.25">
      <c r="A125" s="312"/>
      <c r="B125" s="323"/>
      <c r="C125" s="324"/>
      <c r="D125" s="324"/>
    </row>
    <row r="126" spans="1:4" ht="20.25" x14ac:dyDescent="0.25">
      <c r="A126" s="312"/>
      <c r="B126" s="323"/>
      <c r="C126" s="324"/>
      <c r="D126" s="324"/>
    </row>
    <row r="127" spans="1:4" ht="20.25" x14ac:dyDescent="0.25">
      <c r="A127" s="312"/>
      <c r="B127" s="323"/>
      <c r="C127" s="324"/>
      <c r="D127" s="324"/>
    </row>
    <row r="128" spans="1:4" ht="20.25" x14ac:dyDescent="0.25">
      <c r="A128" s="312"/>
      <c r="B128" s="323"/>
      <c r="C128" s="324"/>
      <c r="D128" s="324"/>
    </row>
    <row r="129" spans="1:4" ht="20.25" x14ac:dyDescent="0.25">
      <c r="A129" s="312"/>
      <c r="B129" s="323"/>
      <c r="C129" s="324"/>
      <c r="D129" s="324"/>
    </row>
    <row r="130" spans="1:4" ht="20.25" x14ac:dyDescent="0.25">
      <c r="A130" s="312"/>
      <c r="B130" s="323"/>
      <c r="C130" s="324"/>
      <c r="D130" s="324"/>
    </row>
    <row r="131" spans="1:4" ht="20.25" x14ac:dyDescent="0.25">
      <c r="A131" s="312"/>
      <c r="B131" s="323"/>
      <c r="C131" s="324"/>
      <c r="D131" s="324"/>
    </row>
    <row r="132" spans="1:4" ht="20.25" x14ac:dyDescent="0.25">
      <c r="A132" s="312"/>
      <c r="B132" s="323"/>
      <c r="C132" s="324"/>
      <c r="D132" s="324"/>
    </row>
    <row r="133" spans="1:4" ht="20.25" x14ac:dyDescent="0.25">
      <c r="A133" s="312"/>
      <c r="B133" s="323"/>
      <c r="C133" s="324"/>
      <c r="D133" s="324"/>
    </row>
    <row r="134" spans="1:4" ht="20.25" x14ac:dyDescent="0.25">
      <c r="A134" s="312"/>
      <c r="B134" s="323"/>
      <c r="C134" s="324"/>
      <c r="D134" s="324"/>
    </row>
    <row r="135" spans="1:4" ht="20.25" x14ac:dyDescent="0.25">
      <c r="A135" s="312"/>
      <c r="B135" s="323"/>
      <c r="C135" s="324"/>
      <c r="D135" s="324"/>
    </row>
    <row r="136" spans="1:4" ht="20.25" x14ac:dyDescent="0.25">
      <c r="A136" s="312"/>
      <c r="B136" s="323"/>
      <c r="C136" s="324"/>
      <c r="D136" s="324"/>
    </row>
    <row r="137" spans="1:4" ht="20.25" x14ac:dyDescent="0.25">
      <c r="A137" s="312"/>
      <c r="B137" s="323"/>
      <c r="C137" s="324"/>
      <c r="D137" s="324"/>
    </row>
    <row r="138" spans="1:4" ht="20.25" x14ac:dyDescent="0.25">
      <c r="A138" s="312"/>
      <c r="B138" s="323"/>
      <c r="C138" s="324"/>
      <c r="D138" s="324"/>
    </row>
    <row r="139" spans="1:4" ht="20.25" x14ac:dyDescent="0.25">
      <c r="A139" s="312"/>
      <c r="B139" s="323"/>
      <c r="C139" s="324"/>
      <c r="D139" s="324"/>
    </row>
    <row r="140" spans="1:4" ht="20.25" x14ac:dyDescent="0.25">
      <c r="A140" s="312"/>
      <c r="B140" s="323"/>
      <c r="C140" s="324"/>
      <c r="D140" s="324"/>
    </row>
    <row r="141" spans="1:4" ht="20.25" x14ac:dyDescent="0.25">
      <c r="A141" s="312"/>
      <c r="B141" s="323"/>
      <c r="C141" s="324"/>
      <c r="D141" s="324"/>
    </row>
    <row r="142" spans="1:4" ht="20.25" x14ac:dyDescent="0.25">
      <c r="A142" s="312"/>
      <c r="B142" s="323"/>
      <c r="C142" s="324"/>
      <c r="D142" s="324"/>
    </row>
    <row r="143" spans="1:4" ht="20.25" x14ac:dyDescent="0.25">
      <c r="A143" s="312"/>
      <c r="B143" s="323"/>
      <c r="C143" s="324"/>
      <c r="D143" s="324"/>
    </row>
    <row r="144" spans="1:4" ht="20.25" x14ac:dyDescent="0.25">
      <c r="A144" s="312"/>
      <c r="B144" s="323"/>
      <c r="C144" s="324"/>
      <c r="D144" s="324"/>
    </row>
    <row r="145" spans="1:4" ht="20.25" x14ac:dyDescent="0.25">
      <c r="A145" s="312"/>
      <c r="B145" s="323"/>
      <c r="C145" s="324"/>
      <c r="D145" s="324"/>
    </row>
    <row r="146" spans="1:4" ht="20.25" x14ac:dyDescent="0.25">
      <c r="A146" s="312"/>
      <c r="B146" s="323"/>
      <c r="C146" s="324"/>
      <c r="D146" s="324"/>
    </row>
    <row r="147" spans="1:4" ht="20.25" x14ac:dyDescent="0.25">
      <c r="A147" s="312"/>
      <c r="B147" s="323"/>
      <c r="C147" s="324"/>
      <c r="D147" s="324"/>
    </row>
    <row r="148" spans="1:4" ht="20.25" x14ac:dyDescent="0.25">
      <c r="A148" s="312"/>
      <c r="B148" s="323"/>
      <c r="C148" s="324"/>
      <c r="D148" s="324"/>
    </row>
    <row r="149" spans="1:4" ht="20.25" x14ac:dyDescent="0.25">
      <c r="A149" s="312"/>
      <c r="B149" s="323"/>
      <c r="C149" s="324"/>
      <c r="D149" s="324"/>
    </row>
    <row r="150" spans="1:4" ht="20.25" x14ac:dyDescent="0.25">
      <c r="A150" s="312"/>
      <c r="B150" s="323"/>
      <c r="C150" s="324"/>
      <c r="D150" s="324"/>
    </row>
    <row r="151" spans="1:4" ht="20.25" x14ac:dyDescent="0.25">
      <c r="A151" s="312"/>
      <c r="B151" s="323"/>
      <c r="C151" s="324"/>
      <c r="D151" s="324"/>
    </row>
    <row r="152" spans="1:4" ht="20.25" x14ac:dyDescent="0.25">
      <c r="A152" s="312"/>
      <c r="B152" s="323"/>
      <c r="C152" s="324"/>
      <c r="D152" s="324"/>
    </row>
    <row r="153" spans="1:4" ht="20.25" x14ac:dyDescent="0.25">
      <c r="A153" s="312"/>
      <c r="B153" s="323"/>
      <c r="C153" s="324"/>
      <c r="D153" s="324"/>
    </row>
    <row r="154" spans="1:4" ht="20.25" x14ac:dyDescent="0.25">
      <c r="A154" s="312"/>
      <c r="B154" s="323"/>
      <c r="C154" s="324"/>
      <c r="D154" s="324"/>
    </row>
    <row r="155" spans="1:4" ht="20.25" x14ac:dyDescent="0.25">
      <c r="A155" s="312"/>
      <c r="B155" s="323"/>
      <c r="C155" s="324"/>
      <c r="D155" s="324"/>
    </row>
    <row r="156" spans="1:4" ht="20.25" x14ac:dyDescent="0.25">
      <c r="A156" s="312"/>
      <c r="B156" s="323"/>
      <c r="C156" s="324"/>
      <c r="D156" s="324"/>
    </row>
    <row r="157" spans="1:4" ht="20.25" x14ac:dyDescent="0.25">
      <c r="A157" s="312"/>
      <c r="B157" s="323"/>
      <c r="C157" s="324"/>
      <c r="D157" s="324"/>
    </row>
    <row r="158" spans="1:4" ht="20.25" x14ac:dyDescent="0.25">
      <c r="A158" s="312"/>
      <c r="B158" s="323"/>
      <c r="C158" s="324"/>
      <c r="D158" s="324"/>
    </row>
    <row r="159" spans="1:4" ht="20.25" x14ac:dyDescent="0.25">
      <c r="A159" s="312"/>
      <c r="B159" s="323"/>
      <c r="C159" s="324"/>
      <c r="D159" s="324"/>
    </row>
    <row r="160" spans="1:4" ht="20.25" x14ac:dyDescent="0.25">
      <c r="A160" s="312"/>
      <c r="B160" s="323"/>
      <c r="C160" s="324"/>
      <c r="D160" s="324"/>
    </row>
    <row r="161" spans="1:4" ht="20.25" x14ac:dyDescent="0.25">
      <c r="A161" s="312"/>
      <c r="B161" s="323"/>
      <c r="C161" s="324"/>
      <c r="D161" s="324"/>
    </row>
    <row r="162" spans="1:4" ht="20.25" x14ac:dyDescent="0.25">
      <c r="A162" s="312"/>
      <c r="B162" s="323"/>
      <c r="C162" s="324"/>
      <c r="D162" s="324"/>
    </row>
    <row r="163" spans="1:4" ht="20.25" x14ac:dyDescent="0.25">
      <c r="A163" s="312"/>
      <c r="B163" s="323"/>
      <c r="C163" s="324"/>
      <c r="D163" s="324"/>
    </row>
    <row r="164" spans="1:4" ht="20.25" x14ac:dyDescent="0.25">
      <c r="A164" s="312"/>
      <c r="B164" s="323"/>
      <c r="C164" s="324"/>
      <c r="D164" s="324"/>
    </row>
    <row r="165" spans="1:4" ht="20.25" x14ac:dyDescent="0.25">
      <c r="A165" s="312"/>
      <c r="B165" s="323"/>
      <c r="C165" s="324"/>
      <c r="D165" s="324"/>
    </row>
    <row r="166" spans="1:4" ht="20.25" x14ac:dyDescent="0.25">
      <c r="A166" s="312"/>
      <c r="B166" s="323"/>
      <c r="C166" s="324"/>
      <c r="D166" s="324"/>
    </row>
    <row r="167" spans="1:4" ht="20.25" x14ac:dyDescent="0.25">
      <c r="A167" s="312"/>
      <c r="B167" s="323"/>
      <c r="C167" s="324"/>
      <c r="D167" s="324"/>
    </row>
    <row r="168" spans="1:4" ht="20.25" x14ac:dyDescent="0.25">
      <c r="A168" s="312"/>
      <c r="B168" s="323"/>
      <c r="C168" s="324"/>
      <c r="D168" s="324"/>
    </row>
    <row r="169" spans="1:4" ht="20.25" x14ac:dyDescent="0.25">
      <c r="A169" s="312"/>
      <c r="B169" s="323"/>
      <c r="C169" s="324"/>
      <c r="D169" s="324"/>
    </row>
    <row r="170" spans="1:4" ht="20.25" x14ac:dyDescent="0.25">
      <c r="A170" s="312"/>
      <c r="B170" s="323"/>
      <c r="C170" s="324"/>
      <c r="D170" s="324"/>
    </row>
    <row r="171" spans="1:4" ht="20.25" x14ac:dyDescent="0.25">
      <c r="A171" s="312"/>
      <c r="B171" s="323"/>
      <c r="C171" s="324"/>
      <c r="D171" s="324"/>
    </row>
    <row r="172" spans="1:4" ht="20.25" x14ac:dyDescent="0.25">
      <c r="A172" s="312"/>
      <c r="B172" s="323"/>
      <c r="C172" s="324"/>
      <c r="D172" s="324"/>
    </row>
    <row r="173" spans="1:4" ht="20.25" x14ac:dyDescent="0.25">
      <c r="A173" s="312"/>
      <c r="B173" s="323"/>
      <c r="C173" s="324"/>
      <c r="D173" s="324"/>
    </row>
    <row r="174" spans="1:4" ht="20.25" x14ac:dyDescent="0.25">
      <c r="A174" s="312"/>
      <c r="B174" s="323"/>
      <c r="C174" s="324"/>
      <c r="D174" s="324"/>
    </row>
    <row r="175" spans="1:4" ht="20.25" x14ac:dyDescent="0.25">
      <c r="A175" s="312"/>
      <c r="B175" s="323"/>
      <c r="C175" s="324"/>
      <c r="D175" s="324"/>
    </row>
    <row r="176" spans="1:4" ht="20.25" x14ac:dyDescent="0.25">
      <c r="A176" s="312"/>
      <c r="B176" s="323"/>
      <c r="C176" s="324"/>
      <c r="D176" s="324"/>
    </row>
    <row r="177" spans="1:4" ht="20.25" x14ac:dyDescent="0.25">
      <c r="A177" s="312"/>
      <c r="B177" s="323"/>
      <c r="C177" s="324"/>
      <c r="D177" s="324"/>
    </row>
    <row r="178" spans="1:4" ht="20.25" x14ac:dyDescent="0.25">
      <c r="A178" s="312"/>
      <c r="B178" s="323"/>
      <c r="C178" s="324"/>
      <c r="D178" s="324"/>
    </row>
    <row r="179" spans="1:4" ht="20.25" x14ac:dyDescent="0.25">
      <c r="A179" s="312"/>
      <c r="B179" s="323"/>
      <c r="C179" s="324"/>
      <c r="D179" s="324"/>
    </row>
    <row r="180" spans="1:4" ht="20.25" x14ac:dyDescent="0.25">
      <c r="A180" s="312"/>
      <c r="B180" s="323"/>
      <c r="C180" s="324"/>
      <c r="D180" s="324"/>
    </row>
    <row r="181" spans="1:4" ht="20.25" x14ac:dyDescent="0.25">
      <c r="A181" s="312"/>
      <c r="B181" s="323"/>
      <c r="C181" s="324"/>
      <c r="D181" s="324"/>
    </row>
    <row r="182" spans="1:4" ht="20.25" x14ac:dyDescent="0.25">
      <c r="A182" s="312"/>
      <c r="B182" s="323"/>
      <c r="C182" s="324"/>
      <c r="D182" s="324"/>
    </row>
    <row r="183" spans="1:4" ht="20.25" x14ac:dyDescent="0.25">
      <c r="A183" s="312"/>
      <c r="B183" s="323"/>
      <c r="C183" s="324"/>
      <c r="D183" s="324"/>
    </row>
    <row r="184" spans="1:4" ht="20.25" x14ac:dyDescent="0.25">
      <c r="A184" s="312"/>
      <c r="B184" s="323"/>
      <c r="C184" s="324"/>
      <c r="D184" s="324"/>
    </row>
    <row r="185" spans="1:4" ht="20.25" x14ac:dyDescent="0.25">
      <c r="A185" s="312"/>
      <c r="B185" s="323"/>
      <c r="C185" s="324"/>
      <c r="D185" s="324"/>
    </row>
    <row r="186" spans="1:4" ht="20.25" x14ac:dyDescent="0.25">
      <c r="A186" s="312"/>
      <c r="B186" s="323"/>
      <c r="C186" s="324"/>
      <c r="D186" s="324"/>
    </row>
    <row r="187" spans="1:4" ht="20.25" x14ac:dyDescent="0.25">
      <c r="A187" s="312"/>
      <c r="B187" s="323"/>
      <c r="C187" s="324"/>
      <c r="D187" s="324"/>
    </row>
    <row r="188" spans="1:4" ht="20.25" x14ac:dyDescent="0.25">
      <c r="A188" s="312"/>
      <c r="B188" s="323"/>
      <c r="C188" s="324"/>
      <c r="D188" s="324"/>
    </row>
    <row r="189" spans="1:4" ht="20.25" x14ac:dyDescent="0.25">
      <c r="A189" s="312"/>
      <c r="B189" s="323"/>
      <c r="C189" s="324"/>
      <c r="D189" s="324"/>
    </row>
    <row r="190" spans="1:4" ht="20.25" x14ac:dyDescent="0.25">
      <c r="A190" s="312"/>
      <c r="B190" s="323"/>
      <c r="C190" s="324"/>
      <c r="D190" s="324"/>
    </row>
    <row r="191" spans="1:4" ht="20.25" x14ac:dyDescent="0.25">
      <c r="A191" s="312"/>
      <c r="B191" s="323"/>
      <c r="C191" s="324"/>
      <c r="D191" s="324"/>
    </row>
    <row r="192" spans="1:4" ht="20.25" x14ac:dyDescent="0.25">
      <c r="A192" s="312"/>
      <c r="B192" s="323"/>
      <c r="C192" s="324"/>
      <c r="D192" s="324"/>
    </row>
    <row r="193" spans="1:4" ht="20.25" x14ac:dyDescent="0.25">
      <c r="A193" s="312"/>
      <c r="B193" s="323"/>
      <c r="C193" s="324"/>
      <c r="D193" s="324"/>
    </row>
    <row r="194" spans="1:4" ht="20.25" x14ac:dyDescent="0.25">
      <c r="A194" s="312"/>
      <c r="B194" s="323"/>
      <c r="C194" s="324"/>
      <c r="D194" s="324"/>
    </row>
    <row r="195" spans="1:4" ht="20.25" x14ac:dyDescent="0.25">
      <c r="A195" s="312"/>
      <c r="B195" s="323"/>
      <c r="C195" s="324"/>
      <c r="D195" s="324"/>
    </row>
    <row r="196" spans="1:4" ht="20.25" x14ac:dyDescent="0.25">
      <c r="A196" s="312"/>
      <c r="B196" s="323"/>
      <c r="C196" s="324"/>
      <c r="D196" s="324"/>
    </row>
    <row r="197" spans="1:4" ht="20.25" x14ac:dyDescent="0.25">
      <c r="A197" s="312"/>
      <c r="B197" s="323"/>
      <c r="C197" s="324"/>
      <c r="D197" s="324"/>
    </row>
    <row r="198" spans="1:4" ht="20.25" x14ac:dyDescent="0.25">
      <c r="A198" s="312"/>
      <c r="B198" s="323"/>
      <c r="C198" s="324"/>
      <c r="D198" s="324"/>
    </row>
    <row r="199" spans="1:4" ht="20.25" x14ac:dyDescent="0.25">
      <c r="A199" s="312"/>
      <c r="B199" s="323"/>
      <c r="C199" s="324"/>
      <c r="D199" s="324"/>
    </row>
    <row r="200" spans="1:4" ht="20.25" x14ac:dyDescent="0.25">
      <c r="A200" s="312"/>
      <c r="B200" s="323"/>
      <c r="C200" s="324"/>
      <c r="D200" s="324"/>
    </row>
    <row r="201" spans="1:4" ht="20.25" x14ac:dyDescent="0.25">
      <c r="A201" s="312"/>
      <c r="B201" s="323"/>
      <c r="C201" s="324"/>
      <c r="D201" s="324"/>
    </row>
    <row r="202" spans="1:4" ht="20.25" x14ac:dyDescent="0.25">
      <c r="A202" s="312"/>
      <c r="B202" s="323"/>
      <c r="C202" s="324"/>
      <c r="D202" s="324"/>
    </row>
    <row r="203" spans="1:4" ht="20.25" x14ac:dyDescent="0.25">
      <c r="A203" s="312"/>
      <c r="B203" s="323"/>
      <c r="C203" s="324"/>
      <c r="D203" s="324"/>
    </row>
    <row r="204" spans="1:4" ht="20.25" x14ac:dyDescent="0.25">
      <c r="A204" s="312"/>
      <c r="B204" s="323"/>
      <c r="C204" s="324"/>
      <c r="D204" s="324"/>
    </row>
    <row r="205" spans="1:4" ht="20.25" x14ac:dyDescent="0.25">
      <c r="A205" s="312"/>
      <c r="B205" s="323"/>
      <c r="C205" s="324"/>
      <c r="D205" s="324"/>
    </row>
    <row r="206" spans="1:4" ht="20.25" x14ac:dyDescent="0.25">
      <c r="A206" s="312"/>
      <c r="B206" s="323"/>
      <c r="C206" s="324"/>
      <c r="D206" s="324"/>
    </row>
    <row r="207" spans="1:4" ht="20.25" x14ac:dyDescent="0.25">
      <c r="A207" s="312"/>
      <c r="B207" s="323"/>
      <c r="C207" s="324"/>
      <c r="D207" s="324"/>
    </row>
    <row r="208" spans="1:4" x14ac:dyDescent="0.25">
      <c r="A208" s="15"/>
      <c r="B208" s="323"/>
      <c r="C208" s="323"/>
      <c r="D208" s="323"/>
    </row>
    <row r="209" spans="1:8" ht="20.25" x14ac:dyDescent="0.25">
      <c r="A209" s="15"/>
      <c r="B209" s="325" t="s">
        <v>1088</v>
      </c>
      <c r="C209" s="325" t="s">
        <v>1089</v>
      </c>
      <c r="D209" t="s">
        <v>1088</v>
      </c>
      <c r="E209" t="s">
        <v>1089</v>
      </c>
    </row>
    <row r="210" spans="1:8" ht="21" x14ac:dyDescent="0.35">
      <c r="A210" s="15"/>
      <c r="B210" s="326" t="s">
        <v>1090</v>
      </c>
      <c r="C210" s="326" t="s">
        <v>1091</v>
      </c>
      <c r="D210" t="s">
        <v>1090</v>
      </c>
      <c r="F210" t="str">
        <f>IF(NOT(ISBLANK(D210)),D210,IF(NOT(ISBLANK(E210)),"     "&amp;E210,FALSE))</f>
        <v>Afectación Económica o presupuestal</v>
      </c>
      <c r="G210" t="s">
        <v>1090</v>
      </c>
      <c r="H210" t="str">
        <f>IF(NOT(ISERROR(MATCH(G210,_xlfn.ANCHORARRAY(B221),0))),F223&amp;"Por favor no seleccionar los criterios de impacto",G210)</f>
        <v>❌Por favor no seleccionar los criterios de impacto</v>
      </c>
    </row>
    <row r="211" spans="1:8" ht="21" x14ac:dyDescent="0.35">
      <c r="A211" s="15"/>
      <c r="B211" s="326" t="s">
        <v>1090</v>
      </c>
      <c r="C211" s="326" t="s">
        <v>1066</v>
      </c>
      <c r="E211" t="s">
        <v>1091</v>
      </c>
      <c r="F211" t="str">
        <f t="shared" ref="F211:F221" si="0">IF(NOT(ISBLANK(D211)),D211,IF(NOT(ISBLANK(E211)),"     "&amp;E211,FALSE))</f>
        <v xml:space="preserve">     Afectación menor a 10 SMLMV .</v>
      </c>
    </row>
    <row r="212" spans="1:8" ht="21" x14ac:dyDescent="0.35">
      <c r="A212" s="15"/>
      <c r="B212" s="326" t="s">
        <v>1090</v>
      </c>
      <c r="C212" s="326" t="s">
        <v>1092</v>
      </c>
      <c r="E212" t="s">
        <v>1066</v>
      </c>
      <c r="F212" t="str">
        <f t="shared" si="0"/>
        <v xml:space="preserve">     Entre 10 y 50 SMLMV </v>
      </c>
    </row>
    <row r="213" spans="1:8" ht="21" x14ac:dyDescent="0.35">
      <c r="A213" s="15"/>
      <c r="B213" s="326" t="s">
        <v>1090</v>
      </c>
      <c r="C213" s="326" t="s">
        <v>1093</v>
      </c>
      <c r="E213" t="s">
        <v>1069</v>
      </c>
      <c r="F213" t="str">
        <f t="shared" si="0"/>
        <v xml:space="preserve">     Entre 51 y 100 SMLMV </v>
      </c>
    </row>
    <row r="214" spans="1:8" ht="21" x14ac:dyDescent="0.35">
      <c r="A214" s="15"/>
      <c r="B214" s="326" t="s">
        <v>1090</v>
      </c>
      <c r="C214" s="326" t="s">
        <v>1094</v>
      </c>
      <c r="E214" t="s">
        <v>1072</v>
      </c>
      <c r="F214" t="str">
        <f t="shared" si="0"/>
        <v xml:space="preserve">     Entre 101 y 500 SMLMV </v>
      </c>
    </row>
    <row r="215" spans="1:8" ht="21" x14ac:dyDescent="0.35">
      <c r="A215" s="15"/>
      <c r="B215" s="326" t="s">
        <v>1061</v>
      </c>
      <c r="C215" s="326" t="s">
        <v>1064</v>
      </c>
      <c r="E215" t="s">
        <v>1075</v>
      </c>
      <c r="F215" t="str">
        <f t="shared" si="0"/>
        <v xml:space="preserve">     Mayor a 501 SMLMV </v>
      </c>
    </row>
    <row r="216" spans="1:8" ht="21" x14ac:dyDescent="0.35">
      <c r="A216" s="15"/>
      <c r="B216" s="326" t="s">
        <v>1061</v>
      </c>
      <c r="C216" s="326" t="s">
        <v>1067</v>
      </c>
      <c r="D216" t="s">
        <v>1061</v>
      </c>
      <c r="F216" t="str">
        <f t="shared" si="0"/>
        <v>Pérdida Reputacional</v>
      </c>
    </row>
    <row r="217" spans="1:8" ht="21" x14ac:dyDescent="0.35">
      <c r="A217" s="15"/>
      <c r="B217" s="326" t="s">
        <v>1061</v>
      </c>
      <c r="C217" s="326" t="s">
        <v>1070</v>
      </c>
      <c r="E217" t="s">
        <v>1064</v>
      </c>
      <c r="F217" t="str">
        <f t="shared" si="0"/>
        <v xml:space="preserve">     El riesgo afecta la imagen de alguna área de la organización</v>
      </c>
    </row>
    <row r="218" spans="1:8" ht="21" x14ac:dyDescent="0.35">
      <c r="A218" s="15"/>
      <c r="B218" s="326" t="s">
        <v>1061</v>
      </c>
      <c r="C218" s="326" t="s">
        <v>1073</v>
      </c>
      <c r="E218" t="s">
        <v>1067</v>
      </c>
      <c r="F218" t="str">
        <f t="shared" si="0"/>
        <v xml:space="preserve">     El riesgo afecta la imagen de la entidad internamente, de conocimiento general, nivel interno, de junta dircetiva y accionistas y/o de provedores</v>
      </c>
    </row>
    <row r="219" spans="1:8" ht="21" x14ac:dyDescent="0.35">
      <c r="A219" s="15"/>
      <c r="B219" s="326" t="s">
        <v>1061</v>
      </c>
      <c r="C219" s="326" t="s">
        <v>1076</v>
      </c>
      <c r="E219" t="s">
        <v>1070</v>
      </c>
      <c r="F219" t="str">
        <f t="shared" si="0"/>
        <v xml:space="preserve">     El riesgo afecta la imagen de la entidad con algunos usuarios de relevancia frente al logro de los objetivos</v>
      </c>
    </row>
    <row r="220" spans="1:8" x14ac:dyDescent="0.25">
      <c r="A220" s="15"/>
      <c r="B220" s="327"/>
      <c r="C220" s="327"/>
      <c r="E220" t="s">
        <v>1073</v>
      </c>
      <c r="F220" t="str">
        <f t="shared" si="0"/>
        <v xml:space="preserve">     El riesgo afecta la imagen de de la entidad con efecto publicitario sostenido a nivel de sector administrativo, nivel departamental o municipal</v>
      </c>
    </row>
    <row r="221" spans="1:8" x14ac:dyDescent="0.25">
      <c r="A221" s="15"/>
      <c r="B221" s="327" t="str">
        <f t="array" ref="B221:B223">_xlfn.UNIQUE(Tabla112[[#All],[Criterios]])</f>
        <v>Criterios</v>
      </c>
      <c r="C221" s="327"/>
      <c r="E221" t="s">
        <v>1076</v>
      </c>
      <c r="F221" t="str">
        <f t="shared" si="0"/>
        <v xml:space="preserve">     El riesgo afecta la imagen de la entidad a nivel nacional, con efecto publicitarios sostenible a nivel país</v>
      </c>
    </row>
    <row r="222" spans="1:8" x14ac:dyDescent="0.25">
      <c r="A222" s="15"/>
      <c r="B222" s="327" t="str">
        <v>Afectación Económica o presupuestal</v>
      </c>
      <c r="C222" s="327"/>
    </row>
    <row r="223" spans="1:8" x14ac:dyDescent="0.25">
      <c r="B223" s="327" t="str">
        <v>Pérdida Reputacional</v>
      </c>
      <c r="C223" s="327"/>
      <c r="F223" s="328" t="s">
        <v>1095</v>
      </c>
    </row>
    <row r="224" spans="1:8" x14ac:dyDescent="0.25">
      <c r="B224" s="329"/>
      <c r="C224" s="329"/>
      <c r="F224" s="328" t="s">
        <v>1096</v>
      </c>
    </row>
    <row r="225" spans="2:4" x14ac:dyDescent="0.25">
      <c r="B225" s="329"/>
      <c r="C225" s="329"/>
    </row>
    <row r="226" spans="2:4" x14ac:dyDescent="0.25">
      <c r="B226" s="329"/>
      <c r="C226" s="329"/>
    </row>
    <row r="227" spans="2:4" x14ac:dyDescent="0.25">
      <c r="B227" s="329"/>
      <c r="C227" s="329"/>
      <c r="D227" s="329"/>
    </row>
    <row r="228" spans="2:4" x14ac:dyDescent="0.25">
      <c r="B228" s="329"/>
      <c r="C228" s="329"/>
      <c r="D228" s="329"/>
    </row>
    <row r="229" spans="2:4" x14ac:dyDescent="0.25">
      <c r="B229" s="329"/>
      <c r="C229" s="329"/>
      <c r="D229" s="329"/>
    </row>
    <row r="230" spans="2:4" x14ac:dyDescent="0.25">
      <c r="B230" s="329"/>
      <c r="C230" s="329"/>
      <c r="D230" s="329"/>
    </row>
    <row r="231" spans="2:4" x14ac:dyDescent="0.25">
      <c r="B231" s="329"/>
      <c r="C231" s="329"/>
      <c r="D231" s="329"/>
    </row>
    <row r="232" spans="2:4" x14ac:dyDescent="0.25">
      <c r="B232" s="329"/>
      <c r="C232" s="329"/>
      <c r="D232" s="32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F49" sqref="F49:F54"/>
    </sheetView>
  </sheetViews>
  <sheetFormatPr baseColWidth="10" defaultColWidth="14.28515625" defaultRowHeight="12.75" x14ac:dyDescent="0.2"/>
  <cols>
    <col min="1" max="2" width="14.28515625" style="330"/>
    <col min="3" max="3" width="17" style="330" customWidth="1"/>
    <col min="4" max="4" width="14.28515625" style="330"/>
    <col min="5" max="5" width="46" style="330" customWidth="1"/>
    <col min="6" max="16384" width="14.28515625" style="330"/>
  </cols>
  <sheetData>
    <row r="1" spans="2:6" ht="24" customHeight="1" thickBot="1" x14ac:dyDescent="0.25">
      <c r="B1" s="808" t="s">
        <v>1097</v>
      </c>
      <c r="C1" s="809"/>
      <c r="D1" s="809"/>
      <c r="E1" s="809"/>
      <c r="F1" s="810"/>
    </row>
    <row r="2" spans="2:6" ht="16.5" thickBot="1" x14ac:dyDescent="0.3">
      <c r="B2" s="331"/>
      <c r="C2" s="331"/>
      <c r="D2" s="331"/>
      <c r="E2" s="331"/>
      <c r="F2" s="331"/>
    </row>
    <row r="3" spans="2:6" ht="16.5" thickBot="1" x14ac:dyDescent="0.25">
      <c r="B3" s="811" t="s">
        <v>1098</v>
      </c>
      <c r="C3" s="812"/>
      <c r="D3" s="812"/>
      <c r="E3" s="332" t="s">
        <v>1099</v>
      </c>
      <c r="F3" s="333" t="s">
        <v>1100</v>
      </c>
    </row>
    <row r="4" spans="2:6" ht="31.5" x14ac:dyDescent="0.2">
      <c r="B4" s="813" t="s">
        <v>1101</v>
      </c>
      <c r="C4" s="815" t="s">
        <v>533</v>
      </c>
      <c r="D4" s="334" t="s">
        <v>546</v>
      </c>
      <c r="E4" s="335" t="s">
        <v>1102</v>
      </c>
      <c r="F4" s="336">
        <v>0.25</v>
      </c>
    </row>
    <row r="5" spans="2:6" ht="47.25" x14ac:dyDescent="0.2">
      <c r="B5" s="814"/>
      <c r="C5" s="816"/>
      <c r="D5" s="337" t="s">
        <v>552</v>
      </c>
      <c r="E5" s="338" t="s">
        <v>1103</v>
      </c>
      <c r="F5" s="339">
        <v>0.15</v>
      </c>
    </row>
    <row r="6" spans="2:6" ht="47.25" x14ac:dyDescent="0.2">
      <c r="B6" s="814"/>
      <c r="C6" s="816"/>
      <c r="D6" s="337" t="s">
        <v>556</v>
      </c>
      <c r="E6" s="338" t="s">
        <v>1104</v>
      </c>
      <c r="F6" s="339">
        <v>0.1</v>
      </c>
    </row>
    <row r="7" spans="2:6" ht="63" x14ac:dyDescent="0.2">
      <c r="B7" s="814"/>
      <c r="C7" s="816" t="s">
        <v>534</v>
      </c>
      <c r="D7" s="337" t="s">
        <v>1105</v>
      </c>
      <c r="E7" s="338" t="s">
        <v>1106</v>
      </c>
      <c r="F7" s="339">
        <v>0.25</v>
      </c>
    </row>
    <row r="8" spans="2:6" ht="31.5" x14ac:dyDescent="0.2">
      <c r="B8" s="814"/>
      <c r="C8" s="816"/>
      <c r="D8" s="337" t="s">
        <v>547</v>
      </c>
      <c r="E8" s="338" t="s">
        <v>1107</v>
      </c>
      <c r="F8" s="339">
        <v>0.15</v>
      </c>
    </row>
    <row r="9" spans="2:6" ht="47.25" x14ac:dyDescent="0.2">
      <c r="B9" s="814" t="s">
        <v>1108</v>
      </c>
      <c r="C9" s="816" t="s">
        <v>536</v>
      </c>
      <c r="D9" s="337" t="s">
        <v>548</v>
      </c>
      <c r="E9" s="338" t="s">
        <v>1109</v>
      </c>
      <c r="F9" s="340" t="s">
        <v>1110</v>
      </c>
    </row>
    <row r="10" spans="2:6" ht="63" x14ac:dyDescent="0.2">
      <c r="B10" s="814"/>
      <c r="C10" s="816"/>
      <c r="D10" s="337" t="s">
        <v>1111</v>
      </c>
      <c r="E10" s="338" t="s">
        <v>1112</v>
      </c>
      <c r="F10" s="340" t="s">
        <v>1110</v>
      </c>
    </row>
    <row r="11" spans="2:6" ht="47.25" x14ac:dyDescent="0.2">
      <c r="B11" s="814"/>
      <c r="C11" s="816" t="s">
        <v>537</v>
      </c>
      <c r="D11" s="337" t="s">
        <v>549</v>
      </c>
      <c r="E11" s="338" t="s">
        <v>1113</v>
      </c>
      <c r="F11" s="340" t="s">
        <v>1110</v>
      </c>
    </row>
    <row r="12" spans="2:6" ht="47.25" x14ac:dyDescent="0.2">
      <c r="B12" s="814"/>
      <c r="C12" s="816"/>
      <c r="D12" s="337" t="s">
        <v>554</v>
      </c>
      <c r="E12" s="338" t="s">
        <v>1114</v>
      </c>
      <c r="F12" s="340" t="s">
        <v>1110</v>
      </c>
    </row>
    <row r="13" spans="2:6" ht="31.5" x14ac:dyDescent="0.2">
      <c r="B13" s="814"/>
      <c r="C13" s="816" t="s">
        <v>538</v>
      </c>
      <c r="D13" s="337" t="s">
        <v>550</v>
      </c>
      <c r="E13" s="338" t="s">
        <v>1115</v>
      </c>
      <c r="F13" s="340" t="s">
        <v>1110</v>
      </c>
    </row>
    <row r="14" spans="2:6" ht="32.25" thickBot="1" x14ac:dyDescent="0.25">
      <c r="B14" s="817"/>
      <c r="C14" s="818"/>
      <c r="D14" s="341" t="s">
        <v>1116</v>
      </c>
      <c r="E14" s="342" t="s">
        <v>1117</v>
      </c>
      <c r="F14" s="343" t="s">
        <v>1110</v>
      </c>
    </row>
    <row r="15" spans="2:6" ht="49.5" customHeight="1" x14ac:dyDescent="0.2">
      <c r="B15" s="807" t="s">
        <v>1118</v>
      </c>
      <c r="C15" s="807"/>
      <c r="D15" s="807"/>
      <c r="E15" s="807"/>
      <c r="F15" s="807"/>
    </row>
    <row r="16" spans="2:6" ht="27" customHeight="1" x14ac:dyDescent="0.25">
      <c r="B16" s="34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557</v>
      </c>
      <c r="E2" t="s">
        <v>1119</v>
      </c>
    </row>
    <row r="3" spans="2:5" x14ac:dyDescent="0.25">
      <c r="B3" t="s">
        <v>1120</v>
      </c>
      <c r="E3" t="s">
        <v>539</v>
      </c>
    </row>
    <row r="4" spans="2:5" x14ac:dyDescent="0.25">
      <c r="B4" t="s">
        <v>1121</v>
      </c>
      <c r="E4" t="s">
        <v>1122</v>
      </c>
    </row>
    <row r="5" spans="2:5" x14ac:dyDescent="0.25">
      <c r="B5" t="s">
        <v>1123</v>
      </c>
    </row>
    <row r="8" spans="2:5" x14ac:dyDescent="0.25">
      <c r="B8" t="s">
        <v>1124</v>
      </c>
    </row>
    <row r="9" spans="2:5" x14ac:dyDescent="0.25">
      <c r="B9" t="s">
        <v>1125</v>
      </c>
    </row>
    <row r="10" spans="2:5" x14ac:dyDescent="0.25">
      <c r="B10" t="s">
        <v>1126</v>
      </c>
    </row>
    <row r="13" spans="2:5" x14ac:dyDescent="0.25">
      <c r="B13" t="s">
        <v>1127</v>
      </c>
    </row>
    <row r="14" spans="2:5" x14ac:dyDescent="0.25">
      <c r="B14" t="s">
        <v>543</v>
      </c>
    </row>
    <row r="15" spans="2:5" x14ac:dyDescent="0.25">
      <c r="B15" t="s">
        <v>1128</v>
      </c>
    </row>
    <row r="16" spans="2:5" x14ac:dyDescent="0.25">
      <c r="B16" t="s">
        <v>1129</v>
      </c>
    </row>
    <row r="17" spans="2:2" x14ac:dyDescent="0.25">
      <c r="B17" t="s">
        <v>1130</v>
      </c>
    </row>
    <row r="18" spans="2:2" x14ac:dyDescent="0.25">
      <c r="B18" t="s">
        <v>1131</v>
      </c>
    </row>
    <row r="19" spans="2:2" x14ac:dyDescent="0.25">
      <c r="B19" t="s">
        <v>561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baseColWidth="10" defaultColWidth="11.42578125" defaultRowHeight="12.75" x14ac:dyDescent="0.2"/>
  <cols>
    <col min="1" max="1" width="32.85546875" style="346" customWidth="1"/>
    <col min="2" max="16384" width="11.42578125" style="346"/>
  </cols>
  <sheetData>
    <row r="3" spans="1:1" x14ac:dyDescent="0.2">
      <c r="A3" s="345" t="s">
        <v>546</v>
      </c>
    </row>
    <row r="4" spans="1:1" x14ac:dyDescent="0.2">
      <c r="A4" s="345" t="s">
        <v>552</v>
      </c>
    </row>
    <row r="5" spans="1:1" x14ac:dyDescent="0.2">
      <c r="A5" s="345" t="s">
        <v>556</v>
      </c>
    </row>
    <row r="6" spans="1:1" x14ac:dyDescent="0.2">
      <c r="A6" s="345" t="s">
        <v>1105</v>
      </c>
    </row>
    <row r="7" spans="1:1" x14ac:dyDescent="0.2">
      <c r="A7" s="345" t="s">
        <v>547</v>
      </c>
    </row>
    <row r="8" spans="1:1" x14ac:dyDescent="0.2">
      <c r="A8" s="345" t="s">
        <v>548</v>
      </c>
    </row>
    <row r="9" spans="1:1" x14ac:dyDescent="0.2">
      <c r="A9" s="345" t="s">
        <v>1111</v>
      </c>
    </row>
    <row r="10" spans="1:1" x14ac:dyDescent="0.2">
      <c r="A10" s="345" t="s">
        <v>549</v>
      </c>
    </row>
    <row r="11" spans="1:1" x14ac:dyDescent="0.2">
      <c r="A11" s="345" t="s">
        <v>554</v>
      </c>
    </row>
    <row r="12" spans="1:1" x14ac:dyDescent="0.2">
      <c r="A12" s="345" t="s">
        <v>1132</v>
      </c>
    </row>
    <row r="13" spans="1:1" x14ac:dyDescent="0.2">
      <c r="A13" s="345" t="s">
        <v>1133</v>
      </c>
    </row>
    <row r="14" spans="1:1" x14ac:dyDescent="0.2">
      <c r="A14" s="345" t="s">
        <v>1134</v>
      </c>
    </row>
    <row r="16" spans="1:1" x14ac:dyDescent="0.2">
      <c r="A16" s="345" t="s">
        <v>1135</v>
      </c>
    </row>
    <row r="17" spans="1:1" x14ac:dyDescent="0.2">
      <c r="A17" s="345" t="s">
        <v>557</v>
      </c>
    </row>
    <row r="18" spans="1:1" x14ac:dyDescent="0.2">
      <c r="A18" s="345" t="s">
        <v>1120</v>
      </c>
    </row>
    <row r="20" spans="1:1" x14ac:dyDescent="0.2">
      <c r="A20" s="345" t="s">
        <v>1125</v>
      </c>
    </row>
    <row r="21" spans="1:1" x14ac:dyDescent="0.2">
      <c r="A21" s="345" t="s">
        <v>1126</v>
      </c>
    </row>
    <row r="23" spans="1:1" x14ac:dyDescent="0.2">
      <c r="A23" s="345" t="s">
        <v>1136</v>
      </c>
    </row>
    <row r="24" spans="1:1" x14ac:dyDescent="0.2">
      <c r="A24" s="345" t="s">
        <v>1137</v>
      </c>
    </row>
    <row r="25" spans="1:1" x14ac:dyDescent="0.2">
      <c r="A25" s="345" t="s">
        <v>1138</v>
      </c>
    </row>
    <row r="28" spans="1:1" x14ac:dyDescent="0.2">
      <c r="A28" s="345" t="s">
        <v>1139</v>
      </c>
    </row>
    <row r="29" spans="1:1" x14ac:dyDescent="0.2">
      <c r="A29" s="345" t="s">
        <v>1140</v>
      </c>
    </row>
    <row r="30" spans="1:1" x14ac:dyDescent="0.2">
      <c r="A30" s="345" t="s">
        <v>1141</v>
      </c>
    </row>
    <row r="31" spans="1:1" x14ac:dyDescent="0.2">
      <c r="A31" s="345" t="s">
        <v>1142</v>
      </c>
    </row>
    <row r="32" spans="1:1" x14ac:dyDescent="0.2">
      <c r="A32" s="345" t="s">
        <v>1143</v>
      </c>
    </row>
    <row r="33" spans="1:1" x14ac:dyDescent="0.2">
      <c r="A33" s="345" t="s">
        <v>1144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59" t="s">
        <v>142</v>
      </c>
      <c r="I1" t="s">
        <v>105</v>
      </c>
      <c r="J1" t="s">
        <v>104</v>
      </c>
    </row>
    <row r="2" spans="1:10" x14ac:dyDescent="0.25">
      <c r="A2" s="360" t="s">
        <v>200</v>
      </c>
      <c r="I2" t="s">
        <v>98</v>
      </c>
      <c r="J2" t="s">
        <v>97</v>
      </c>
    </row>
    <row r="3" spans="1:10" x14ac:dyDescent="0.25">
      <c r="A3" s="359" t="s">
        <v>117</v>
      </c>
      <c r="I3" t="s">
        <v>91</v>
      </c>
      <c r="J3" t="s">
        <v>90</v>
      </c>
    </row>
    <row r="4" spans="1:10" x14ac:dyDescent="0.25">
      <c r="A4" s="359" t="s">
        <v>213</v>
      </c>
      <c r="I4" t="s">
        <v>84</v>
      </c>
      <c r="J4" t="s">
        <v>83</v>
      </c>
    </row>
    <row r="5" spans="1:10" x14ac:dyDescent="0.25">
      <c r="A5" s="359" t="s">
        <v>221</v>
      </c>
      <c r="I5" t="s">
        <v>78</v>
      </c>
      <c r="J5" t="s">
        <v>77</v>
      </c>
    </row>
    <row r="6" spans="1:10" x14ac:dyDescent="0.25">
      <c r="A6" s="359" t="s">
        <v>229</v>
      </c>
    </row>
    <row r="7" spans="1:10" x14ac:dyDescent="0.25">
      <c r="A7" s="359" t="s">
        <v>130</v>
      </c>
    </row>
    <row r="8" spans="1:10" x14ac:dyDescent="0.25">
      <c r="A8" s="359" t="s">
        <v>103</v>
      </c>
    </row>
    <row r="9" spans="1:10" x14ac:dyDescent="0.25">
      <c r="A9" s="359" t="s">
        <v>248</v>
      </c>
    </row>
    <row r="10" spans="1:10" x14ac:dyDescent="0.25">
      <c r="A10" s="359" t="s">
        <v>149</v>
      </c>
    </row>
    <row r="11" spans="1:10" x14ac:dyDescent="0.25">
      <c r="A11" s="359" t="s">
        <v>260</v>
      </c>
    </row>
    <row r="12" spans="1:10" x14ac:dyDescent="0.25">
      <c r="A12" s="359" t="s">
        <v>123</v>
      </c>
    </row>
    <row r="13" spans="1:10" x14ac:dyDescent="0.25">
      <c r="A13" s="359" t="s">
        <v>96</v>
      </c>
    </row>
    <row r="14" spans="1:10" x14ac:dyDescent="0.25">
      <c r="A14" s="359"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78F8-288A-4732-A36A-668DC7D5174A}">
  <sheetPr>
    <tabColor theme="5" tint="-0.249977111117893"/>
  </sheetPr>
  <dimension ref="A1:BP72"/>
  <sheetViews>
    <sheetView zoomScale="50" zoomScaleNormal="50" workbookViewId="0">
      <selection activeCell="F49" sqref="F49:F54"/>
    </sheetView>
  </sheetViews>
  <sheetFormatPr baseColWidth="10" defaultColWidth="11.42578125" defaultRowHeight="16.5" x14ac:dyDescent="0.3"/>
  <cols>
    <col min="1" max="1" width="4" style="258" bestFit="1" customWidth="1"/>
    <col min="2" max="2" width="14.140625" style="258" customWidth="1"/>
    <col min="3" max="3" width="34.42578125" style="258" bestFit="1" customWidth="1"/>
    <col min="4" max="4" width="46.42578125" style="258" customWidth="1"/>
    <col min="5" max="5" width="41.7109375" style="232" customWidth="1"/>
    <col min="6" max="6" width="19" style="259" customWidth="1"/>
    <col min="7" max="7" width="17.85546875" style="232" customWidth="1"/>
    <col min="8" max="8" width="24.85546875" style="232" customWidth="1"/>
    <col min="9" max="9" width="6.28515625" style="232" bestFit="1" customWidth="1"/>
    <col min="10" max="10" width="27.28515625" style="232" bestFit="1" customWidth="1"/>
    <col min="11" max="11" width="30.5703125" style="232" hidden="1" customWidth="1"/>
    <col min="12" max="12" width="17.5703125" style="232" customWidth="1"/>
    <col min="13" max="13" width="6.28515625" style="232" bestFit="1" customWidth="1"/>
    <col min="14" max="14" width="16" style="232" customWidth="1"/>
    <col min="15" max="15" width="5.85546875" style="232" customWidth="1"/>
    <col min="16" max="16" width="94.140625" style="232" customWidth="1"/>
    <col min="17" max="17" width="19.140625" style="232" customWidth="1"/>
    <col min="18" max="18" width="6.85546875" style="232" customWidth="1"/>
    <col min="19" max="19" width="5" style="232" customWidth="1"/>
    <col min="20" max="20" width="5.5703125" style="232" customWidth="1"/>
    <col min="21" max="21" width="7.140625" style="232" customWidth="1"/>
    <col min="22" max="22" width="6.7109375" style="232" customWidth="1"/>
    <col min="23" max="23" width="7.5703125" style="232" customWidth="1"/>
    <col min="24" max="24" width="38.28515625" style="232" hidden="1" customWidth="1"/>
    <col min="25" max="25" width="8.7109375" style="232" customWidth="1"/>
    <col min="26" max="26" width="10.42578125" style="232" customWidth="1"/>
    <col min="27" max="27" width="9.28515625" style="232" customWidth="1"/>
    <col min="28" max="28" width="9.140625" style="232" customWidth="1"/>
    <col min="29" max="29" width="8.42578125" style="232" customWidth="1"/>
    <col min="30" max="30" width="7.28515625" style="232" customWidth="1"/>
    <col min="31" max="31" width="23.140625" style="232" customWidth="1"/>
    <col min="32" max="32" width="26" style="232" customWidth="1"/>
    <col min="33" max="33" width="30.140625" style="232" bestFit="1" customWidth="1"/>
    <col min="34" max="34" width="25.85546875" style="232" bestFit="1" customWidth="1"/>
    <col min="35" max="35" width="22.28515625" style="232" customWidth="1"/>
    <col min="36" max="36" width="10.85546875" style="232" bestFit="1" customWidth="1"/>
    <col min="37" max="37" width="30.85546875" style="232" customWidth="1"/>
    <col min="38" max="38" width="31.5703125" style="232" customWidth="1"/>
    <col min="39" max="39" width="31.140625" style="232" customWidth="1"/>
    <col min="40" max="16384" width="11.42578125" style="232"/>
  </cols>
  <sheetData>
    <row r="1" spans="1:68" ht="32.25" customHeight="1" x14ac:dyDescent="0.3">
      <c r="A1" s="876"/>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row>
    <row r="2" spans="1:68" ht="133.5" customHeight="1" x14ac:dyDescent="0.3">
      <c r="A2" s="876"/>
      <c r="B2" s="877"/>
      <c r="C2" s="877"/>
      <c r="D2" s="877"/>
      <c r="E2" s="877"/>
      <c r="F2" s="877"/>
      <c r="G2" s="877"/>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row>
    <row r="3" spans="1:68" x14ac:dyDescent="0.3">
      <c r="A3" s="233"/>
      <c r="B3" s="234"/>
      <c r="C3" s="233"/>
      <c r="D3" s="233"/>
      <c r="E3" s="231"/>
      <c r="F3" s="235"/>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row>
    <row r="4" spans="1:68" ht="26.25" customHeight="1" x14ac:dyDescent="0.3">
      <c r="A4" s="539" t="s">
        <v>508</v>
      </c>
      <c r="B4" s="558"/>
      <c r="C4" s="565" t="s">
        <v>273</v>
      </c>
      <c r="D4" s="566"/>
      <c r="E4" s="566"/>
      <c r="F4" s="566"/>
      <c r="G4" s="566"/>
      <c r="H4" s="566"/>
      <c r="I4" s="566"/>
      <c r="J4" s="566"/>
      <c r="K4" s="566"/>
      <c r="L4" s="566"/>
      <c r="M4" s="566"/>
      <c r="N4" s="566"/>
      <c r="O4" s="566"/>
      <c r="P4" s="566"/>
      <c r="Q4" s="566"/>
      <c r="R4" s="566"/>
      <c r="S4" s="566"/>
      <c r="T4" s="566"/>
      <c r="U4" s="566"/>
      <c r="V4" s="567"/>
      <c r="W4" s="372"/>
      <c r="X4" s="372"/>
      <c r="Y4" s="372"/>
      <c r="Z4" s="372"/>
      <c r="AA4" s="372"/>
      <c r="AB4" s="372"/>
      <c r="AC4" s="372"/>
      <c r="AD4" s="372"/>
      <c r="AE4" s="372"/>
      <c r="AF4" s="372"/>
      <c r="AG4" s="372"/>
      <c r="AH4" s="372"/>
      <c r="AI4" s="372"/>
      <c r="AJ4" s="372"/>
      <c r="AK4" s="372"/>
      <c r="AL4" s="372"/>
      <c r="AM4" s="372"/>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row>
    <row r="5" spans="1:68" ht="77.25" customHeight="1" x14ac:dyDescent="0.3">
      <c r="A5" s="539" t="s">
        <v>509</v>
      </c>
      <c r="B5" s="558"/>
      <c r="C5" s="562" t="str">
        <f>IFERROR(INDEX(Tabla10[],MATCH(C4,Tabla10[PROCESOS],0),2),"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4"/>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row>
    <row r="6" spans="1:68" ht="49.5" customHeight="1" x14ac:dyDescent="0.3">
      <c r="A6" s="539" t="s">
        <v>510</v>
      </c>
      <c r="B6" s="540"/>
      <c r="C6" s="559"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row>
    <row r="7" spans="1:68" s="477" customFormat="1" ht="49.5" customHeight="1" x14ac:dyDescent="0.25">
      <c r="A7" s="869" t="s">
        <v>511</v>
      </c>
      <c r="B7" s="870"/>
      <c r="C7" s="871"/>
      <c r="D7" s="871"/>
      <c r="E7" s="871"/>
      <c r="F7" s="871"/>
      <c r="G7" s="872"/>
      <c r="H7" s="860" t="s">
        <v>512</v>
      </c>
      <c r="I7" s="871"/>
      <c r="J7" s="871"/>
      <c r="K7" s="871"/>
      <c r="L7" s="871"/>
      <c r="M7" s="871"/>
      <c r="N7" s="872"/>
      <c r="O7" s="860" t="s">
        <v>513</v>
      </c>
      <c r="P7" s="871"/>
      <c r="Q7" s="871"/>
      <c r="R7" s="871"/>
      <c r="S7" s="871"/>
      <c r="T7" s="871"/>
      <c r="U7" s="871"/>
      <c r="V7" s="871"/>
      <c r="W7" s="872"/>
      <c r="X7" s="873" t="s">
        <v>514</v>
      </c>
      <c r="Y7" s="874"/>
      <c r="Z7" s="874"/>
      <c r="AA7" s="874"/>
      <c r="AB7" s="874"/>
      <c r="AC7" s="874"/>
      <c r="AD7" s="875"/>
      <c r="AE7" s="860" t="s">
        <v>515</v>
      </c>
      <c r="AF7" s="871"/>
      <c r="AG7" s="871"/>
      <c r="AH7" s="871"/>
      <c r="AI7" s="871"/>
      <c r="AJ7" s="872"/>
      <c r="AK7" s="860" t="s">
        <v>516</v>
      </c>
      <c r="AL7" s="871"/>
      <c r="AM7" s="872"/>
      <c r="AN7" s="476"/>
      <c r="AO7" s="476"/>
      <c r="AP7" s="476"/>
      <c r="AQ7" s="476"/>
      <c r="AR7" s="476"/>
      <c r="AS7" s="476"/>
      <c r="AT7" s="476"/>
      <c r="AU7" s="476"/>
      <c r="AV7" s="476"/>
      <c r="AW7" s="476"/>
      <c r="AX7" s="476"/>
      <c r="AY7" s="476"/>
      <c r="AZ7" s="476"/>
      <c r="BA7" s="476"/>
      <c r="BB7" s="476"/>
      <c r="BC7" s="476"/>
      <c r="BD7" s="476"/>
      <c r="BE7" s="476"/>
      <c r="BF7" s="476"/>
      <c r="BG7" s="476"/>
      <c r="BH7" s="476"/>
      <c r="BI7" s="476"/>
      <c r="BJ7" s="476"/>
      <c r="BK7" s="476"/>
      <c r="BL7" s="476"/>
      <c r="BM7" s="476"/>
      <c r="BN7" s="476"/>
      <c r="BO7" s="476"/>
      <c r="BP7" s="476"/>
    </row>
    <row r="8" spans="1:68" s="477" customFormat="1" ht="16.5" customHeight="1" x14ac:dyDescent="0.25">
      <c r="A8" s="865" t="s">
        <v>517</v>
      </c>
      <c r="B8" s="867" t="s">
        <v>463</v>
      </c>
      <c r="C8" s="861" t="s">
        <v>1331</v>
      </c>
      <c r="D8" s="861" t="s">
        <v>467</v>
      </c>
      <c r="E8" s="868" t="s">
        <v>469</v>
      </c>
      <c r="F8" s="862" t="s">
        <v>471</v>
      </c>
      <c r="G8" s="861" t="s">
        <v>518</v>
      </c>
      <c r="H8" s="863" t="s">
        <v>519</v>
      </c>
      <c r="I8" s="859" t="s">
        <v>520</v>
      </c>
      <c r="J8" s="862" t="s">
        <v>521</v>
      </c>
      <c r="K8" s="862" t="s">
        <v>522</v>
      </c>
      <c r="L8" s="864" t="s">
        <v>523</v>
      </c>
      <c r="M8" s="859" t="s">
        <v>520</v>
      </c>
      <c r="N8" s="861" t="s">
        <v>477</v>
      </c>
      <c r="O8" s="856" t="s">
        <v>524</v>
      </c>
      <c r="P8" s="846" t="s">
        <v>479</v>
      </c>
      <c r="Q8" s="862" t="s">
        <v>481</v>
      </c>
      <c r="R8" s="846" t="s">
        <v>525</v>
      </c>
      <c r="S8" s="846"/>
      <c r="T8" s="846"/>
      <c r="U8" s="846"/>
      <c r="V8" s="846"/>
      <c r="W8" s="846"/>
      <c r="X8" s="858" t="s">
        <v>526</v>
      </c>
      <c r="Y8" s="858" t="s">
        <v>527</v>
      </c>
      <c r="Z8" s="858" t="s">
        <v>520</v>
      </c>
      <c r="AA8" s="858" t="s">
        <v>528</v>
      </c>
      <c r="AB8" s="858" t="s">
        <v>520</v>
      </c>
      <c r="AC8" s="858" t="s">
        <v>529</v>
      </c>
      <c r="AD8" s="856" t="s">
        <v>497</v>
      </c>
      <c r="AE8" s="846" t="s">
        <v>515</v>
      </c>
      <c r="AF8" s="846" t="s">
        <v>530</v>
      </c>
      <c r="AG8" s="846" t="s">
        <v>531</v>
      </c>
      <c r="AH8" s="846" t="s">
        <v>532</v>
      </c>
      <c r="AI8" s="846" t="s">
        <v>516</v>
      </c>
      <c r="AJ8" s="846" t="s">
        <v>501</v>
      </c>
      <c r="AK8" s="846" t="s">
        <v>1332</v>
      </c>
      <c r="AL8" s="846" t="s">
        <v>1333</v>
      </c>
      <c r="AM8" s="846" t="s">
        <v>1334</v>
      </c>
      <c r="AN8" s="476"/>
      <c r="AO8" s="476"/>
      <c r="AP8" s="476"/>
      <c r="AQ8" s="476"/>
      <c r="AR8" s="476"/>
      <c r="AS8" s="476"/>
      <c r="AT8" s="476"/>
      <c r="AU8" s="476"/>
      <c r="AV8" s="476"/>
      <c r="AW8" s="476"/>
      <c r="AX8" s="476"/>
      <c r="AY8" s="476"/>
      <c r="AZ8" s="476"/>
      <c r="BA8" s="476"/>
      <c r="BB8" s="476"/>
      <c r="BC8" s="476"/>
      <c r="BD8" s="476"/>
      <c r="BE8" s="476"/>
      <c r="BF8" s="476"/>
      <c r="BG8" s="476"/>
      <c r="BH8" s="476"/>
      <c r="BI8" s="476"/>
      <c r="BJ8" s="476"/>
      <c r="BK8" s="476"/>
      <c r="BL8" s="476"/>
      <c r="BM8" s="476"/>
      <c r="BN8" s="476"/>
      <c r="BO8" s="476"/>
      <c r="BP8" s="476"/>
    </row>
    <row r="9" spans="1:68" s="480" customFormat="1" ht="94.5" customHeight="1" x14ac:dyDescent="0.25">
      <c r="A9" s="866"/>
      <c r="B9" s="867"/>
      <c r="C9" s="846"/>
      <c r="D9" s="846"/>
      <c r="E9" s="867"/>
      <c r="F9" s="861"/>
      <c r="G9" s="846"/>
      <c r="H9" s="861"/>
      <c r="I9" s="860"/>
      <c r="J9" s="861"/>
      <c r="K9" s="861"/>
      <c r="L9" s="860"/>
      <c r="M9" s="860"/>
      <c r="N9" s="846"/>
      <c r="O9" s="857"/>
      <c r="P9" s="846"/>
      <c r="Q9" s="861"/>
      <c r="R9" s="478" t="s">
        <v>533</v>
      </c>
      <c r="S9" s="478" t="s">
        <v>534</v>
      </c>
      <c r="T9" s="478" t="s">
        <v>535</v>
      </c>
      <c r="U9" s="478" t="s">
        <v>536</v>
      </c>
      <c r="V9" s="478" t="s">
        <v>537</v>
      </c>
      <c r="W9" s="478" t="s">
        <v>538</v>
      </c>
      <c r="X9" s="858"/>
      <c r="Y9" s="858"/>
      <c r="Z9" s="858"/>
      <c r="AA9" s="858"/>
      <c r="AB9" s="858"/>
      <c r="AC9" s="858"/>
      <c r="AD9" s="857"/>
      <c r="AE9" s="846"/>
      <c r="AF9" s="846"/>
      <c r="AG9" s="846"/>
      <c r="AH9" s="846"/>
      <c r="AI9" s="846"/>
      <c r="AJ9" s="846"/>
      <c r="AK9" s="846"/>
      <c r="AL9" s="846"/>
      <c r="AM9" s="846"/>
      <c r="AN9" s="479"/>
      <c r="AO9" s="479"/>
      <c r="AP9" s="479"/>
      <c r="AQ9" s="479"/>
      <c r="AR9" s="479"/>
      <c r="AS9" s="479"/>
      <c r="AT9" s="479"/>
      <c r="AU9" s="479"/>
      <c r="AV9" s="479"/>
      <c r="AW9" s="479"/>
      <c r="AX9" s="479"/>
      <c r="AY9" s="479"/>
      <c r="AZ9" s="479"/>
      <c r="BA9" s="479"/>
      <c r="BB9" s="479"/>
      <c r="BC9" s="479"/>
      <c r="BD9" s="479"/>
      <c r="BE9" s="479"/>
      <c r="BF9" s="479"/>
      <c r="BG9" s="479"/>
      <c r="BH9" s="479"/>
      <c r="BI9" s="479"/>
      <c r="BJ9" s="479"/>
      <c r="BK9" s="479"/>
      <c r="BL9" s="479"/>
      <c r="BM9" s="479"/>
      <c r="BN9" s="479"/>
      <c r="BO9" s="479"/>
      <c r="BP9" s="479"/>
    </row>
    <row r="10" spans="1:68" s="253" customFormat="1" ht="102.75" customHeight="1" x14ac:dyDescent="0.25">
      <c r="A10" s="847">
        <v>1</v>
      </c>
      <c r="B10" s="850"/>
      <c r="C10" s="853"/>
      <c r="D10" s="853"/>
      <c r="E10" s="853"/>
      <c r="F10" s="828"/>
      <c r="G10" s="834"/>
      <c r="H10" s="837" t="str">
        <f>IF(G10&lt;=0,"",IF(G10&lt;=2,"Muy Baja",IF(G10&lt;=24,"Baja",IF(G10&lt;=500,"Media",IF(G10&lt;=5000,"Alta","Muy Alta")))))</f>
        <v/>
      </c>
      <c r="I10" s="840" t="str">
        <f>IF(H10="","",IF(H10="Muy Baja",0.2,IF(H10="Baja",0.4,IF(H10="Media",0.6,IF(H10="Alta",0.8,IF(H10="Muy Alta",1,))))))</f>
        <v/>
      </c>
      <c r="J10" s="843"/>
      <c r="K10" s="819">
        <f>IF(NOT(ISERROR(MATCH(J10,'[2]Tabla Impacto'!$B$221:$B$223,0))),'[2]Tabla Impacto'!$F$223&amp;"Por favor no seleccionar los criterios de impacto(Afectación Económica o presupuestal y Pérdida Reputacional)",J10)</f>
        <v>0</v>
      </c>
      <c r="L10" s="822" t="str">
        <f>IF(OR(K10='[2]Tabla Impacto'!$C$11,K10='[2]Tabla Impacto'!$D$11),"Leve",IF(OR(K10='[2]Tabla Impacto'!$C$12,K10='[2]Tabla Impacto'!$D$12),"Menor",IF(OR(K10='[2]Tabla Impacto'!$C$13,K10='[2]Tabla Impacto'!$D$13),"Moderado",IF(OR(K10='[2]Tabla Impacto'!$C$14,K10='[2]Tabla Impacto'!$D$14),"Mayor",IF(OR(K10='[2]Tabla Impacto'!$C$15,K10='[2]Tabla Impacto'!$D$15),"Catastrófico","")))))</f>
        <v/>
      </c>
      <c r="M10" s="819" t="str">
        <f>IF(L10="","",IF(L10="Leve",0.2,IF(L10="Menor",0.4,IF(L10="Moderado",0.6,IF(L10="Mayor",0.8,IF(L10="Catastrófico",1,))))))</f>
        <v/>
      </c>
      <c r="N10" s="82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39">
        <v>1</v>
      </c>
      <c r="P10" s="481"/>
      <c r="Q10" s="241" t="str">
        <f>IF(OR(R10="Preventivo",R10="Detectivo"),"Probabilidad",IF(R10="Correctivo","Impacto",""))</f>
        <v/>
      </c>
      <c r="R10" s="432"/>
      <c r="S10" s="432"/>
      <c r="T10" s="243" t="str">
        <f>IF(AND(R10="Preventivo",S10="Automático"),"50%",IF(AND(R10="Preventivo",S10="Manual"),"40%",IF(AND(R10="Detectivo",S10="Automático"),"40%",IF(AND(R10="Detectivo",S10="Manual"),"30%",IF(AND(R10="Correctivo",S10="Automático"),"35%",IF(AND(R10="Correctivo",S10="Manual"),"25%",""))))))</f>
        <v/>
      </c>
      <c r="U10" s="432"/>
      <c r="V10" s="432"/>
      <c r="W10" s="432"/>
      <c r="X10" s="244" t="str">
        <f>IFERROR(IF(Q10="Probabilidad",(I10-(+I10*T10)),IF(Q10="Impacto",I10,"")),"")</f>
        <v/>
      </c>
      <c r="Y10" s="245" t="str">
        <f>IFERROR(IF(X10="","",IF(X10&lt;=0.2,"Muy Baja",IF(X10&lt;=0.4,"Baja",IF(X10&lt;=0.6,"Media",IF(X10&lt;=0.8,"Alta","Muy Alta"))))),"")</f>
        <v/>
      </c>
      <c r="Z10" s="246" t="str">
        <f>+X10</f>
        <v/>
      </c>
      <c r="AA10" s="245" t="str">
        <f>IFERROR(IF(AB10="","",IF(AB10&lt;=0.2,"Leve",IF(AB10&lt;=0.4,"Menor",IF(AB10&lt;=0.6,"Moderado",IF(AB10&lt;=0.8,"Mayor","Catastrófico"))))),"")</f>
        <v/>
      </c>
      <c r="AB10" s="246" t="str">
        <f>IFERROR(IF(Q10="Impacto",(M10-(+M10*T10)),IF(Q10="Probabilidad",M10,"")),"")</f>
        <v/>
      </c>
      <c r="AC10" s="247"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38"/>
      <c r="AE10" s="249"/>
      <c r="AF10" s="250"/>
      <c r="AG10" s="251"/>
      <c r="AH10" s="251"/>
      <c r="AI10" s="249"/>
      <c r="AJ10" s="250"/>
      <c r="AK10" s="250"/>
      <c r="AL10" s="250"/>
      <c r="AM10" s="250"/>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row>
    <row r="11" spans="1:68" ht="55.5" customHeight="1" x14ac:dyDescent="0.3">
      <c r="A11" s="848"/>
      <c r="B11" s="851"/>
      <c r="C11" s="854"/>
      <c r="D11" s="854"/>
      <c r="E11" s="854"/>
      <c r="F11" s="829"/>
      <c r="G11" s="835"/>
      <c r="H11" s="838"/>
      <c r="I11" s="841"/>
      <c r="J11" s="844"/>
      <c r="K11" s="820">
        <f>IF(NOT(ISERROR(MATCH(J11,_xlfn.ANCHORARRAY(E22),0))),I24&amp;"Por favor no seleccionar los criterios de impacto",J11)</f>
        <v>0</v>
      </c>
      <c r="L11" s="823"/>
      <c r="M11" s="820"/>
      <c r="N11" s="826"/>
      <c r="O11" s="239">
        <v>2</v>
      </c>
      <c r="P11" s="240"/>
      <c r="Q11" s="241" t="str">
        <f>IF(OR(R11="Preventivo",R11="Detectivo"),"Probabilidad",IF(R11="Correctivo","Impacto",""))</f>
        <v/>
      </c>
      <c r="R11" s="432"/>
      <c r="S11" s="432"/>
      <c r="T11" s="243" t="str">
        <f t="shared" ref="T11:T15" si="0">IF(AND(R11="Preventivo",S11="Automático"),"50%",IF(AND(R11="Preventivo",S11="Manual"),"40%",IF(AND(R11="Detectivo",S11="Automático"),"40%",IF(AND(R11="Detectivo",S11="Manual"),"30%",IF(AND(R11="Correctivo",S11="Automático"),"35%",IF(AND(R11="Correctivo",S11="Manual"),"25%",""))))))</f>
        <v/>
      </c>
      <c r="U11" s="432"/>
      <c r="V11" s="432"/>
      <c r="W11" s="432"/>
      <c r="X11" s="244" t="str">
        <f>IFERROR(IF(AND(Q10="Probabilidad",Q11="Probabilidad"),(Z10-(+Z10*T11)),IF(Q11="Probabilidad",(I10-(+I10*T11)),IF(Q11="Impacto",Z10,""))),"")</f>
        <v/>
      </c>
      <c r="Y11" s="245" t="str">
        <f t="shared" ref="Y11:Y69" si="1">IFERROR(IF(X11="","",IF(X11&lt;=0.2,"Muy Baja",IF(X11&lt;=0.4,"Baja",IF(X11&lt;=0.6,"Media",IF(X11&lt;=0.8,"Alta","Muy Alta"))))),"")</f>
        <v/>
      </c>
      <c r="Z11" s="246" t="str">
        <f t="shared" ref="Z11:Z15" si="2">+X11</f>
        <v/>
      </c>
      <c r="AA11" s="245" t="str">
        <f ca="1">IFERROR(Z11SI(AB11="","",IF(AB11&lt;=0.2,"Leve",IF(AB11&lt;=0.4,"Menor",IF(AB11&lt;=0.6,"Moderado",IF(AB11&lt;=0.8,"Mayor","Catastrófico"))))),"")</f>
        <v/>
      </c>
      <c r="AB11" s="246" t="str">
        <f>IFERROR(IF(AND(Q10="Impacto",Q11="Impacto"),(AB10-(+AB10*T11)),IF(Q11="Impacto",(M10-(+M10*T11)),IF(Q11="Probabilidad",AB10,""))),"")</f>
        <v/>
      </c>
      <c r="AC11" s="247"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8"/>
      <c r="AE11" s="249"/>
      <c r="AF11" s="250"/>
      <c r="AG11" s="251"/>
      <c r="AH11" s="251"/>
      <c r="AI11" s="249"/>
      <c r="AJ11" s="250"/>
      <c r="AK11" s="250"/>
      <c r="AL11" s="250"/>
      <c r="AM11" s="250"/>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row>
    <row r="12" spans="1:68" ht="55.5" customHeight="1" x14ac:dyDescent="0.3">
      <c r="A12" s="848"/>
      <c r="B12" s="851"/>
      <c r="C12" s="854"/>
      <c r="D12" s="854"/>
      <c r="E12" s="854"/>
      <c r="F12" s="829"/>
      <c r="G12" s="835"/>
      <c r="H12" s="838"/>
      <c r="I12" s="841"/>
      <c r="J12" s="844"/>
      <c r="K12" s="820">
        <f>IF(NOT(ISERROR(MATCH(J12,_xlfn.ANCHORARRAY(E23),0))),I25&amp;"Por favor no seleccionar los criterios de impacto",J12)</f>
        <v>0</v>
      </c>
      <c r="L12" s="823"/>
      <c r="M12" s="820"/>
      <c r="N12" s="826"/>
      <c r="O12" s="239">
        <v>3</v>
      </c>
      <c r="P12" s="254"/>
      <c r="Q12" s="241" t="str">
        <f>IF(OR(R12="Preventivo",R12="Detectivo"),"Probabilidad",IF(R12="Correctivo","Impacto",""))</f>
        <v/>
      </c>
      <c r="R12" s="432"/>
      <c r="S12" s="432"/>
      <c r="T12" s="243" t="str">
        <f t="shared" si="0"/>
        <v/>
      </c>
      <c r="U12" s="432"/>
      <c r="V12" s="432"/>
      <c r="W12" s="432"/>
      <c r="X12" s="244" t="str">
        <f>IFERROR(IF(AND(Q11="Probabilidad",Q12="Probabilidad"),(Z11-(+Z11*T12)),IF(AND(Q11="Impacto",Q12="Probabilidad"),(Z10-(+Z10*T12)),IF(Q12="Impacto",Z11,""))),"")</f>
        <v/>
      </c>
      <c r="Y12" s="245" t="str">
        <f t="shared" si="1"/>
        <v/>
      </c>
      <c r="Z12" s="246" t="str">
        <f t="shared" si="2"/>
        <v/>
      </c>
      <c r="AA12" s="245" t="str">
        <f t="shared" ref="AA12:AA69" si="4">IFERROR(IF(AB12="","",IF(AB12&lt;=0.2,"Leve",IF(AB12&lt;=0.4,"Menor",IF(AB12&lt;=0.6,"Moderado",IF(AB12&lt;=0.8,"Mayor","Catastrófico"))))),"")</f>
        <v/>
      </c>
      <c r="AB12" s="246" t="str">
        <f>IFERROR(IF(AND(Q11="Impacto",Q12="Impacto"),(AB11-(+AB11*T12)),IF(AND(Q11="Probabilidad",Q12="Impacto"),(AB10-(+AB10*T12)),IF(Q12="Probabilidad",AB11,""))),"")</f>
        <v/>
      </c>
      <c r="AC12" s="247" t="str">
        <f t="shared" si="3"/>
        <v/>
      </c>
      <c r="AD12" s="438"/>
      <c r="AE12" s="249"/>
      <c r="AF12" s="250"/>
      <c r="AG12" s="251"/>
      <c r="AH12" s="251"/>
      <c r="AI12" s="249"/>
      <c r="AJ12" s="250"/>
      <c r="AK12" s="250"/>
      <c r="AL12" s="250"/>
      <c r="AM12" s="250"/>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row>
    <row r="13" spans="1:68" ht="55.5" customHeight="1" x14ac:dyDescent="0.3">
      <c r="A13" s="848"/>
      <c r="B13" s="851"/>
      <c r="C13" s="854"/>
      <c r="D13" s="854"/>
      <c r="E13" s="854"/>
      <c r="F13" s="829"/>
      <c r="G13" s="835"/>
      <c r="H13" s="838"/>
      <c r="I13" s="841"/>
      <c r="J13" s="844"/>
      <c r="K13" s="820">
        <f>IF(NOT(ISERROR(MATCH(J13,_xlfn.ANCHORARRAY(E24),0))),I26&amp;"Por favor no seleccionar los criterios de impacto",J13)</f>
        <v>0</v>
      </c>
      <c r="L13" s="823"/>
      <c r="M13" s="820"/>
      <c r="N13" s="826"/>
      <c r="O13" s="239">
        <v>4</v>
      </c>
      <c r="P13" s="240"/>
      <c r="Q13" s="241" t="str">
        <f t="shared" ref="Q13:Q15" si="5">IF(OR(R13="Preventivo",R13="Detectivo"),"Probabilidad",IF(R13="Correctivo","Impacto",""))</f>
        <v/>
      </c>
      <c r="R13" s="432"/>
      <c r="S13" s="432"/>
      <c r="T13" s="243" t="str">
        <f t="shared" si="0"/>
        <v/>
      </c>
      <c r="U13" s="432"/>
      <c r="V13" s="432"/>
      <c r="W13" s="432"/>
      <c r="X13" s="244" t="str">
        <f t="shared" ref="X13:X15" si="6">IFERROR(IF(AND(Q12="Probabilidad",Q13="Probabilidad"),(Z12-(+Z12*T13)),IF(AND(Q12="Impacto",Q13="Probabilidad"),(Z11-(+Z11*T13)),IF(Q13="Impacto",Z12,""))),"")</f>
        <v/>
      </c>
      <c r="Y13" s="245" t="str">
        <f t="shared" si="1"/>
        <v/>
      </c>
      <c r="Z13" s="246" t="str">
        <f t="shared" si="2"/>
        <v/>
      </c>
      <c r="AA13" s="245" t="str">
        <f t="shared" si="4"/>
        <v/>
      </c>
      <c r="AB13" s="246" t="str">
        <f t="shared" ref="AB13:AB15" si="7">IFERROR(IF(AND(Q12="Impacto",Q13="Impacto"),(AB12-(+AB12*T13)),IF(AND(Q12="Probabilidad",Q13="Impacto"),(AB11-(+AB11*T13)),IF(Q13="Probabilidad",AB12,""))),"")</f>
        <v/>
      </c>
      <c r="AC13" s="247"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38"/>
      <c r="AE13" s="249"/>
      <c r="AF13" s="250"/>
      <c r="AG13" s="251"/>
      <c r="AH13" s="251"/>
      <c r="AI13" s="249"/>
      <c r="AJ13" s="250"/>
      <c r="AK13" s="250"/>
      <c r="AL13" s="250"/>
      <c r="AM13" s="250"/>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row>
    <row r="14" spans="1:68" ht="55.5" customHeight="1" x14ac:dyDescent="0.3">
      <c r="A14" s="848"/>
      <c r="B14" s="851"/>
      <c r="C14" s="854"/>
      <c r="D14" s="854"/>
      <c r="E14" s="854"/>
      <c r="F14" s="829"/>
      <c r="G14" s="835"/>
      <c r="H14" s="838"/>
      <c r="I14" s="841"/>
      <c r="J14" s="844"/>
      <c r="K14" s="820">
        <f>IF(NOT(ISERROR(MATCH(J14,_xlfn.ANCHORARRAY(E25),0))),I27&amp;"Por favor no seleccionar los criterios de impacto",J14)</f>
        <v>0</v>
      </c>
      <c r="L14" s="823"/>
      <c r="M14" s="820"/>
      <c r="N14" s="826"/>
      <c r="O14" s="239">
        <v>5</v>
      </c>
      <c r="P14" s="240"/>
      <c r="Q14" s="241" t="str">
        <f t="shared" si="5"/>
        <v/>
      </c>
      <c r="R14" s="432"/>
      <c r="S14" s="432"/>
      <c r="T14" s="243" t="str">
        <f t="shared" si="0"/>
        <v/>
      </c>
      <c r="U14" s="432"/>
      <c r="V14" s="432"/>
      <c r="W14" s="432"/>
      <c r="X14" s="244" t="str">
        <f t="shared" si="6"/>
        <v/>
      </c>
      <c r="Y14" s="245" t="str">
        <f t="shared" si="1"/>
        <v/>
      </c>
      <c r="Z14" s="246" t="str">
        <f t="shared" si="2"/>
        <v/>
      </c>
      <c r="AA14" s="245" t="str">
        <f t="shared" si="4"/>
        <v/>
      </c>
      <c r="AB14" s="246" t="str">
        <f t="shared" si="7"/>
        <v/>
      </c>
      <c r="AC14" s="247" t="str">
        <f t="shared" si="3"/>
        <v/>
      </c>
      <c r="AD14" s="438"/>
      <c r="AE14" s="249"/>
      <c r="AF14" s="250"/>
      <c r="AG14" s="251"/>
      <c r="AH14" s="251"/>
      <c r="AI14" s="249"/>
      <c r="AJ14" s="250"/>
      <c r="AK14" s="250"/>
      <c r="AL14" s="250"/>
      <c r="AM14" s="250"/>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row>
    <row r="15" spans="1:68" ht="55.5" customHeight="1" x14ac:dyDescent="0.3">
      <c r="A15" s="849"/>
      <c r="B15" s="852"/>
      <c r="C15" s="855"/>
      <c r="D15" s="855"/>
      <c r="E15" s="855"/>
      <c r="F15" s="830"/>
      <c r="G15" s="836"/>
      <c r="H15" s="839"/>
      <c r="I15" s="842"/>
      <c r="J15" s="845"/>
      <c r="K15" s="821">
        <f>IF(NOT(ISERROR(MATCH(J15,_xlfn.ANCHORARRAY(E26),0))),I28&amp;"Por favor no seleccionar los criterios de impacto",J15)</f>
        <v>0</v>
      </c>
      <c r="L15" s="824"/>
      <c r="M15" s="821"/>
      <c r="N15" s="827"/>
      <c r="O15" s="239">
        <v>6</v>
      </c>
      <c r="P15" s="240"/>
      <c r="Q15" s="241" t="str">
        <f t="shared" si="5"/>
        <v/>
      </c>
      <c r="R15" s="432"/>
      <c r="S15" s="432"/>
      <c r="T15" s="243" t="str">
        <f t="shared" si="0"/>
        <v/>
      </c>
      <c r="U15" s="432"/>
      <c r="V15" s="432"/>
      <c r="W15" s="432"/>
      <c r="X15" s="244" t="str">
        <f t="shared" si="6"/>
        <v/>
      </c>
      <c r="Y15" s="245" t="str">
        <f t="shared" si="1"/>
        <v/>
      </c>
      <c r="Z15" s="246" t="str">
        <f t="shared" si="2"/>
        <v/>
      </c>
      <c r="AA15" s="245" t="str">
        <f t="shared" si="4"/>
        <v/>
      </c>
      <c r="AB15" s="246" t="str">
        <f t="shared" si="7"/>
        <v/>
      </c>
      <c r="AC15" s="247" t="str">
        <f t="shared" si="3"/>
        <v/>
      </c>
      <c r="AD15" s="438"/>
      <c r="AE15" s="249"/>
      <c r="AF15" s="250"/>
      <c r="AG15" s="251"/>
      <c r="AH15" s="251"/>
      <c r="AI15" s="249"/>
      <c r="AJ15" s="250"/>
      <c r="AK15" s="250"/>
      <c r="AL15" s="250"/>
      <c r="AM15" s="250"/>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row>
    <row r="16" spans="1:68" ht="55.5" customHeight="1" x14ac:dyDescent="0.3">
      <c r="A16" s="632">
        <v>2</v>
      </c>
      <c r="B16" s="620"/>
      <c r="C16" s="620"/>
      <c r="D16" s="620"/>
      <c r="E16" s="587"/>
      <c r="F16" s="828"/>
      <c r="G16" s="635"/>
      <c r="H16" s="831" t="str">
        <f>IF(G16&lt;=0,"",IF(G16&lt;=2,"Muy Baja",IF(G16&lt;=24,"Baja",IF(G16&lt;=500,"Media",IF(G16&lt;=5000,"Alta","Muy Alta")))))</f>
        <v/>
      </c>
      <c r="I16" s="819" t="str">
        <f>IF(H16="","",IF(H16="Muy Baja",0.2,IF(H16="Baja",0.4,IF(H16="Media",0.6,IF(H16="Alta",0.8,IF(H16="Muy Alta",1,))))))</f>
        <v/>
      </c>
      <c r="J16" s="608"/>
      <c r="K16" s="819">
        <f>IF(NOT(ISERROR(MATCH(J16,'[2]Tabla Impacto'!$B$221:$B$223,0))),'[2]Tabla Impacto'!$F$223&amp;"Por favor no seleccionar los criterios de impacto(Afectación Económica o presupuestal y Pérdida Reputacional)",J16)</f>
        <v>0</v>
      </c>
      <c r="L16" s="822" t="str">
        <f>IF(OR(K16='[2]Tabla Impacto'!$C$11,K16='[2]Tabla Impacto'!$D$11),"Leve",IF(OR(K16='[2]Tabla Impacto'!$C$12,K16='[2]Tabla Impacto'!$D$12),"Menor",IF(OR(K16='[2]Tabla Impacto'!$C$13,K16='[2]Tabla Impacto'!$D$13),"Moderado",IF(OR(K16='[2]Tabla Impacto'!$C$14,K16='[2]Tabla Impacto'!$D$14),"Mayor",IF(OR(K16='[2]Tabla Impacto'!$C$15,K16='[2]Tabla Impacto'!$D$15),"Catastrófico","")))))</f>
        <v/>
      </c>
      <c r="M16" s="819" t="str">
        <f>IF(L16="","",IF(L16="Leve",0.2,IF(L16="Menor",0.4,IF(L16="Moderado",0.6,IF(L16="Mayor",0.8,IF(L16="Catastrófico",1,))))))</f>
        <v/>
      </c>
      <c r="N16" s="82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39">
        <v>1</v>
      </c>
      <c r="P16" s="240"/>
      <c r="Q16" s="241" t="str">
        <f>IF(OR(R16="Preventivo",R16="Detectivo"),"Probabilidad",IF(R16="Correctivo","Impacto",""))</f>
        <v/>
      </c>
      <c r="R16" s="432"/>
      <c r="S16" s="432"/>
      <c r="T16" s="243" t="str">
        <f>IF(AND(R16="Preventivo",S16="Automático"),"50%",IF(AND(R16="Preventivo",S16="Manual"),"40%",IF(AND(R16="Detectivo",S16="Automático"),"40%",IF(AND(R16="Detectivo",S16="Manual"),"30%",IF(AND(R16="Correctivo",S16="Automático"),"35%",IF(AND(R16="Correctivo",S16="Manual"),"25%",""))))))</f>
        <v/>
      </c>
      <c r="U16" s="432"/>
      <c r="V16" s="432"/>
      <c r="W16" s="432"/>
      <c r="X16" s="244" t="str">
        <f>IFERROR(IF(Q16="Probabilidad",(I16-(+I16*T16)),IF(Q16="Impacto",I16,"")),"")</f>
        <v/>
      </c>
      <c r="Y16" s="245" t="str">
        <f>IFERROR(IF(X16="","",IF(X16&lt;=0.2,"Muy Baja",IF(X16&lt;=0.4,"Baja",IF(X16&lt;=0.6,"Media",IF(X16&lt;=0.8,"Alta","Muy Alta"))))),"")</f>
        <v/>
      </c>
      <c r="Z16" s="246" t="str">
        <f>+X16</f>
        <v/>
      </c>
      <c r="AA16" s="245" t="str">
        <f>IFERROR(IF(AB16="","",IF(AB16&lt;=0.2,"Leve",IF(AB16&lt;=0.4,"Menor",IF(AB16&lt;=0.6,"Moderado",IF(AB16&lt;=0.8,"Mayor","Catastrófico"))))),"")</f>
        <v/>
      </c>
      <c r="AB16" s="246" t="str">
        <f>IFERROR(IF(Q16="Impacto",(M16-(+M16*T16)),IF(Q16="Probabilidad",M16,"")),"")</f>
        <v/>
      </c>
      <c r="AC16" s="247"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38"/>
      <c r="AE16" s="249"/>
      <c r="AF16" s="250"/>
      <c r="AG16" s="251"/>
      <c r="AH16" s="251"/>
      <c r="AI16" s="249"/>
      <c r="AJ16" s="250"/>
      <c r="AK16" s="250"/>
      <c r="AL16" s="250"/>
      <c r="AM16" s="250"/>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row>
    <row r="17" spans="1:68" ht="55.5" customHeight="1" x14ac:dyDescent="0.3">
      <c r="A17" s="633"/>
      <c r="B17" s="621"/>
      <c r="C17" s="621"/>
      <c r="D17" s="621"/>
      <c r="E17" s="588"/>
      <c r="F17" s="829"/>
      <c r="G17" s="636"/>
      <c r="H17" s="832"/>
      <c r="I17" s="820"/>
      <c r="J17" s="609"/>
      <c r="K17" s="820">
        <f>IF(NOT(ISERROR(MATCH(J17,_xlfn.ANCHORARRAY(E28),0))),I30&amp;"Por favor no seleccionar los criterios de impacto",J17)</f>
        <v>0</v>
      </c>
      <c r="L17" s="823"/>
      <c r="M17" s="820"/>
      <c r="N17" s="826"/>
      <c r="O17" s="239">
        <v>2</v>
      </c>
      <c r="P17" s="240"/>
      <c r="Q17" s="241" t="str">
        <f>IF(OR(R17="Preventivo",R17="Detectivo"),"Probabilidad",IF(R17="Correctivo","Impacto",""))</f>
        <v/>
      </c>
      <c r="R17" s="432"/>
      <c r="S17" s="432"/>
      <c r="T17" s="243" t="str">
        <f t="shared" ref="T17:T21" si="8">IF(AND(R17="Preventivo",S17="Automático"),"50%",IF(AND(R17="Preventivo",S17="Manual"),"40%",IF(AND(R17="Detectivo",S17="Automático"),"40%",IF(AND(R17="Detectivo",S17="Manual"),"30%",IF(AND(R17="Correctivo",S17="Automático"),"35%",IF(AND(R17="Correctivo",S17="Manual"),"25%",""))))))</f>
        <v/>
      </c>
      <c r="U17" s="432"/>
      <c r="V17" s="432"/>
      <c r="W17" s="432"/>
      <c r="X17" s="244" t="str">
        <f>IFERROR(IF(AND(Q16="Probabilidad",Q17="Probabilidad"),(Z16-(+Z16*T17)),IF(Q17="Probabilidad",(I16-(+I16*T17)),IF(Q17="Impacto",Z16,""))),"")</f>
        <v/>
      </c>
      <c r="Y17" s="245" t="str">
        <f t="shared" si="1"/>
        <v/>
      </c>
      <c r="Z17" s="246" t="str">
        <f t="shared" ref="Z17:Z21" si="9">+X17</f>
        <v/>
      </c>
      <c r="AA17" s="245" t="str">
        <f t="shared" si="4"/>
        <v/>
      </c>
      <c r="AB17" s="246" t="str">
        <f>IFERROR(IF(AND(Q16="Impacto",Q17="Impacto"),(AB16-(+AB16*T17)),IF(Q17="Impacto",(M16-(+M16*T17)),IF(Q17="Probabilidad",AB16,""))),"")</f>
        <v/>
      </c>
      <c r="AC17" s="247"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38"/>
      <c r="AE17" s="249"/>
      <c r="AF17" s="250"/>
      <c r="AG17" s="251"/>
      <c r="AH17" s="251"/>
      <c r="AI17" s="249"/>
      <c r="AJ17" s="250"/>
      <c r="AK17" s="250"/>
      <c r="AL17" s="250"/>
      <c r="AM17" s="250"/>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row>
    <row r="18" spans="1:68" ht="55.5" customHeight="1" x14ac:dyDescent="0.3">
      <c r="A18" s="633"/>
      <c r="B18" s="621"/>
      <c r="C18" s="621"/>
      <c r="D18" s="621"/>
      <c r="E18" s="588"/>
      <c r="F18" s="829"/>
      <c r="G18" s="636"/>
      <c r="H18" s="832"/>
      <c r="I18" s="820"/>
      <c r="J18" s="609"/>
      <c r="K18" s="820">
        <f>IF(NOT(ISERROR(MATCH(J18,_xlfn.ANCHORARRAY(E29),0))),I31&amp;"Por favor no seleccionar los criterios de impacto",J18)</f>
        <v>0</v>
      </c>
      <c r="L18" s="823"/>
      <c r="M18" s="820"/>
      <c r="N18" s="826"/>
      <c r="O18" s="239">
        <v>3</v>
      </c>
      <c r="P18" s="254"/>
      <c r="Q18" s="241" t="str">
        <f>IF(OR(R18="Preventivo",R18="Detectivo"),"Probabilidad",IF(R18="Correctivo","Impacto",""))</f>
        <v/>
      </c>
      <c r="R18" s="432"/>
      <c r="S18" s="432"/>
      <c r="T18" s="243" t="str">
        <f t="shared" si="8"/>
        <v/>
      </c>
      <c r="U18" s="432"/>
      <c r="V18" s="432"/>
      <c r="W18" s="432"/>
      <c r="X18" s="244" t="str">
        <f>IFERROR(IF(AND(Q17="Probabilidad",Q18="Probabilidad"),(Z17-(+Z17*T18)),IF(AND(Q17="Impacto",Q18="Probabilidad"),(Z16-(+Z16*T18)),IF(Q18="Impacto",Z17,""))),"")</f>
        <v/>
      </c>
      <c r="Y18" s="245" t="str">
        <f t="shared" si="1"/>
        <v/>
      </c>
      <c r="Z18" s="246" t="str">
        <f t="shared" si="9"/>
        <v/>
      </c>
      <c r="AA18" s="245" t="str">
        <f t="shared" si="4"/>
        <v/>
      </c>
      <c r="AB18" s="246" t="str">
        <f>IFERROR(IF(AND(Q17="Impacto",Q18="Impacto"),(AB17-(+AB17*T18)),IF(AND(Q17="Probabilidad",Q18="Impacto"),(AB16-(+AB16*T18)),IF(Q18="Probabilidad",AB17,""))),"")</f>
        <v/>
      </c>
      <c r="AC18" s="247" t="str">
        <f t="shared" si="10"/>
        <v/>
      </c>
      <c r="AD18" s="438"/>
      <c r="AE18" s="249"/>
      <c r="AF18" s="250"/>
      <c r="AG18" s="251"/>
      <c r="AH18" s="251"/>
      <c r="AI18" s="249"/>
      <c r="AJ18" s="250"/>
      <c r="AK18" s="250"/>
      <c r="AL18" s="250"/>
      <c r="AM18" s="250"/>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row>
    <row r="19" spans="1:68" ht="55.5" customHeight="1" x14ac:dyDescent="0.3">
      <c r="A19" s="633"/>
      <c r="B19" s="621"/>
      <c r="C19" s="621"/>
      <c r="D19" s="621"/>
      <c r="E19" s="588"/>
      <c r="F19" s="829"/>
      <c r="G19" s="636"/>
      <c r="H19" s="832"/>
      <c r="I19" s="820"/>
      <c r="J19" s="609"/>
      <c r="K19" s="820">
        <f>IF(NOT(ISERROR(MATCH(J19,_xlfn.ANCHORARRAY(E30),0))),I32&amp;"Por favor no seleccionar los criterios de impacto",J19)</f>
        <v>0</v>
      </c>
      <c r="L19" s="823"/>
      <c r="M19" s="820"/>
      <c r="N19" s="826"/>
      <c r="O19" s="239">
        <v>4</v>
      </c>
      <c r="P19" s="240"/>
      <c r="Q19" s="241" t="str">
        <f t="shared" ref="Q19:Q21" si="11">IF(OR(R19="Preventivo",R19="Detectivo"),"Probabilidad",IF(R19="Correctivo","Impacto",""))</f>
        <v/>
      </c>
      <c r="R19" s="432"/>
      <c r="S19" s="432"/>
      <c r="T19" s="243" t="str">
        <f t="shared" si="8"/>
        <v/>
      </c>
      <c r="U19" s="432"/>
      <c r="V19" s="432"/>
      <c r="W19" s="432"/>
      <c r="X19" s="244" t="str">
        <f t="shared" ref="X19:X21" si="12">IFERROR(IF(AND(Q18="Probabilidad",Q19="Probabilidad"),(Z18-(+Z18*T19)),IF(AND(Q18="Impacto",Q19="Probabilidad"),(Z17-(+Z17*T19)),IF(Q19="Impacto",Z18,""))),"")</f>
        <v/>
      </c>
      <c r="Y19" s="245" t="str">
        <f t="shared" si="1"/>
        <v/>
      </c>
      <c r="Z19" s="246" t="str">
        <f t="shared" si="9"/>
        <v/>
      </c>
      <c r="AA19" s="245" t="str">
        <f t="shared" si="4"/>
        <v/>
      </c>
      <c r="AB19" s="246" t="str">
        <f t="shared" ref="AB19:AB21" si="13">IFERROR(IF(AND(Q18="Impacto",Q19="Impacto"),(AB18-(+AB18*T19)),IF(AND(Q18="Probabilidad",Q19="Impacto"),(AB17-(+AB17*T19)),IF(Q19="Probabilidad",AB18,""))),"")</f>
        <v/>
      </c>
      <c r="AC19" s="247"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38"/>
      <c r="AE19" s="249"/>
      <c r="AF19" s="250"/>
      <c r="AG19" s="251"/>
      <c r="AH19" s="251"/>
      <c r="AI19" s="249"/>
      <c r="AJ19" s="250"/>
      <c r="AK19" s="250"/>
      <c r="AL19" s="250"/>
      <c r="AM19" s="250"/>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row>
    <row r="20" spans="1:68" ht="55.5" customHeight="1" x14ac:dyDescent="0.3">
      <c r="A20" s="633"/>
      <c r="B20" s="621"/>
      <c r="C20" s="621"/>
      <c r="D20" s="621"/>
      <c r="E20" s="588"/>
      <c r="F20" s="829"/>
      <c r="G20" s="636"/>
      <c r="H20" s="832"/>
      <c r="I20" s="820"/>
      <c r="J20" s="609"/>
      <c r="K20" s="820">
        <f>IF(NOT(ISERROR(MATCH(J20,_xlfn.ANCHORARRAY(E31),0))),I33&amp;"Por favor no seleccionar los criterios de impacto",J20)</f>
        <v>0</v>
      </c>
      <c r="L20" s="823"/>
      <c r="M20" s="820"/>
      <c r="N20" s="826"/>
      <c r="O20" s="239">
        <v>5</v>
      </c>
      <c r="P20" s="240"/>
      <c r="Q20" s="241" t="str">
        <f t="shared" si="11"/>
        <v/>
      </c>
      <c r="R20" s="432"/>
      <c r="S20" s="432"/>
      <c r="T20" s="243" t="str">
        <f t="shared" si="8"/>
        <v/>
      </c>
      <c r="U20" s="432"/>
      <c r="V20" s="432"/>
      <c r="W20" s="432"/>
      <c r="X20" s="244" t="str">
        <f t="shared" si="12"/>
        <v/>
      </c>
      <c r="Y20" s="245" t="str">
        <f t="shared" si="1"/>
        <v/>
      </c>
      <c r="Z20" s="246" t="str">
        <f t="shared" si="9"/>
        <v/>
      </c>
      <c r="AA20" s="245" t="str">
        <f t="shared" si="4"/>
        <v/>
      </c>
      <c r="AB20" s="246" t="str">
        <f t="shared" si="13"/>
        <v/>
      </c>
      <c r="AC20" s="247"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38"/>
      <c r="AE20" s="249"/>
      <c r="AF20" s="250"/>
      <c r="AG20" s="251"/>
      <c r="AH20" s="251"/>
      <c r="AI20" s="249"/>
      <c r="AJ20" s="250"/>
      <c r="AK20" s="250"/>
      <c r="AL20" s="250"/>
      <c r="AM20" s="250"/>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row>
    <row r="21" spans="1:68" ht="55.5" customHeight="1" x14ac:dyDescent="0.3">
      <c r="A21" s="634"/>
      <c r="B21" s="622"/>
      <c r="C21" s="622"/>
      <c r="D21" s="622"/>
      <c r="E21" s="589"/>
      <c r="F21" s="830"/>
      <c r="G21" s="637"/>
      <c r="H21" s="833"/>
      <c r="I21" s="821"/>
      <c r="J21" s="610"/>
      <c r="K21" s="821">
        <f>IF(NOT(ISERROR(MATCH(J21,_xlfn.ANCHORARRAY(E32),0))),I34&amp;"Por favor no seleccionar los criterios de impacto",J21)</f>
        <v>0</v>
      </c>
      <c r="L21" s="824"/>
      <c r="M21" s="821"/>
      <c r="N21" s="827"/>
      <c r="O21" s="239">
        <v>6</v>
      </c>
      <c r="P21" s="240"/>
      <c r="Q21" s="241" t="str">
        <f t="shared" si="11"/>
        <v/>
      </c>
      <c r="R21" s="432"/>
      <c r="S21" s="432"/>
      <c r="T21" s="243" t="str">
        <f t="shared" si="8"/>
        <v/>
      </c>
      <c r="U21" s="432"/>
      <c r="V21" s="432"/>
      <c r="W21" s="432"/>
      <c r="X21" s="244" t="str">
        <f t="shared" si="12"/>
        <v/>
      </c>
      <c r="Y21" s="245" t="str">
        <f t="shared" si="1"/>
        <v/>
      </c>
      <c r="Z21" s="246" t="str">
        <f t="shared" si="9"/>
        <v/>
      </c>
      <c r="AA21" s="245" t="str">
        <f t="shared" si="4"/>
        <v/>
      </c>
      <c r="AB21" s="246" t="str">
        <f t="shared" si="13"/>
        <v/>
      </c>
      <c r="AC21" s="247" t="str">
        <f t="shared" si="14"/>
        <v/>
      </c>
      <c r="AD21" s="438"/>
      <c r="AE21" s="249"/>
      <c r="AF21" s="250"/>
      <c r="AG21" s="251"/>
      <c r="AH21" s="251"/>
      <c r="AI21" s="249"/>
      <c r="AJ21" s="250"/>
      <c r="AK21" s="250"/>
      <c r="AL21" s="250"/>
      <c r="AM21" s="250"/>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row>
    <row r="22" spans="1:68" ht="55.5" customHeight="1" x14ac:dyDescent="0.3">
      <c r="A22" s="632">
        <v>3</v>
      </c>
      <c r="B22" s="620"/>
      <c r="C22" s="620"/>
      <c r="D22" s="620"/>
      <c r="E22" s="587"/>
      <c r="F22" s="828"/>
      <c r="G22" s="635"/>
      <c r="H22" s="831" t="str">
        <f>IF(G22&lt;=0,"",IF(G22&lt;=2,"Muy Baja",IF(G22&lt;=24,"Baja",IF(G22&lt;=500,"Media",IF(G22&lt;=5000,"Alta","Muy Alta")))))</f>
        <v/>
      </c>
      <c r="I22" s="819" t="str">
        <f>IF(H22="","",IF(H22="Muy Baja",0.2,IF(H22="Baja",0.4,IF(H22="Media",0.6,IF(H22="Alta",0.8,IF(H22="Muy Alta",1,))))))</f>
        <v/>
      </c>
      <c r="J22" s="608"/>
      <c r="K22" s="819">
        <f>IF(NOT(ISERROR(MATCH(J22,'[2]Tabla Impacto'!$B$221:$B$223,0))),'[2]Tabla Impacto'!$F$223&amp;"Por favor no seleccionar los criterios de impacto(Afectación Económica o presupuestal y Pérdida Reputacional)",J22)</f>
        <v>0</v>
      </c>
      <c r="L22" s="822" t="str">
        <f>IF(OR(K22='[2]Tabla Impacto'!$C$11,K22='[2]Tabla Impacto'!$D$11),"Leve",IF(OR(K22='[2]Tabla Impacto'!$C$12,K22='[2]Tabla Impacto'!$D$12),"Menor",IF(OR(K22='[2]Tabla Impacto'!$C$13,K22='[2]Tabla Impacto'!$D$13),"Moderado",IF(OR(K22='[2]Tabla Impacto'!$C$14,K22='[2]Tabla Impacto'!$D$14),"Mayor",IF(OR(K22='[2]Tabla Impacto'!$C$15,K22='[2]Tabla Impacto'!$D$15),"Catastrófico","")))))</f>
        <v/>
      </c>
      <c r="M22" s="819" t="str">
        <f>IF(L22="","",IF(L22="Leve",0.2,IF(L22="Menor",0.4,IF(L22="Moderado",0.6,IF(L22="Mayor",0.8,IF(L22="Catastrófico",1,))))))</f>
        <v/>
      </c>
      <c r="N22" s="82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9">
        <v>1</v>
      </c>
      <c r="P22" s="240"/>
      <c r="Q22" s="241" t="str">
        <f>IF(OR(R22="Preventivo",R22="Detectivo"),"Probabilidad",IF(R22="Correctivo","Impacto",""))</f>
        <v/>
      </c>
      <c r="R22" s="432"/>
      <c r="S22" s="432"/>
      <c r="T22" s="243" t="str">
        <f>IF(AND(R22="Preventivo",S22="Automático"),"50%",IF(AND(R22="Preventivo",S22="Manual"),"40%",IF(AND(R22="Detectivo",S22="Automático"),"40%",IF(AND(R22="Detectivo",S22="Manual"),"30%",IF(AND(R22="Correctivo",S22="Automático"),"35%",IF(AND(R22="Correctivo",S22="Manual"),"25%",""))))))</f>
        <v/>
      </c>
      <c r="U22" s="432"/>
      <c r="V22" s="432"/>
      <c r="W22" s="432"/>
      <c r="X22" s="244" t="str">
        <f>IFERROR(IF(Q22="Probabilidad",(I22-(+I22*T22)),IF(Q22="Impacto",I22,"")),"")</f>
        <v/>
      </c>
      <c r="Y22" s="245" t="str">
        <f>IFERROR(IF(X22="","",IF(X22&lt;=0.2,"Muy Baja",IF(X22&lt;=0.4,"Baja",IF(X22&lt;=0.6,"Media",IF(X22&lt;=0.8,"Alta","Muy Alta"))))),"")</f>
        <v/>
      </c>
      <c r="Z22" s="246" t="str">
        <f>+X22</f>
        <v/>
      </c>
      <c r="AA22" s="245" t="str">
        <f>IFERROR(IF(AB22="","",IF(AB22&lt;=0.2,"Leve",IF(AB22&lt;=0.4,"Menor",IF(AB22&lt;=0.6,"Moderado",IF(AB22&lt;=0.8,"Mayor","Catastrófico"))))),"")</f>
        <v/>
      </c>
      <c r="AB22" s="246" t="str">
        <f>IFERROR(IF(Q22="Impacto",(M22-(+M22*T22)),IF(Q22="Probabilidad",M22,"")),"")</f>
        <v/>
      </c>
      <c r="AC22" s="247"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38"/>
      <c r="AE22" s="249"/>
      <c r="AF22" s="250"/>
      <c r="AG22" s="251"/>
      <c r="AH22" s="251"/>
      <c r="AI22" s="249"/>
      <c r="AJ22" s="250"/>
      <c r="AK22" s="250"/>
      <c r="AL22" s="250"/>
      <c r="AM22" s="250"/>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row>
    <row r="23" spans="1:68" ht="55.5" customHeight="1" x14ac:dyDescent="0.3">
      <c r="A23" s="633"/>
      <c r="B23" s="621"/>
      <c r="C23" s="621"/>
      <c r="D23" s="621"/>
      <c r="E23" s="588"/>
      <c r="F23" s="829"/>
      <c r="G23" s="636"/>
      <c r="H23" s="832"/>
      <c r="I23" s="820"/>
      <c r="J23" s="609"/>
      <c r="K23" s="820">
        <f t="shared" ref="K23:K27" si="15">IF(NOT(ISERROR(MATCH(J23,_xlfn.ANCHORARRAY(E34),0))),I36&amp;"Por favor no seleccionar los criterios de impacto",J23)</f>
        <v>0</v>
      </c>
      <c r="L23" s="823"/>
      <c r="M23" s="820"/>
      <c r="N23" s="826"/>
      <c r="O23" s="239">
        <v>2</v>
      </c>
      <c r="P23" s="240"/>
      <c r="Q23" s="241" t="str">
        <f>IF(OR(R23="Preventivo",R23="Detectivo"),"Probabilidad",IF(R23="Correctivo","Impacto",""))</f>
        <v/>
      </c>
      <c r="R23" s="432"/>
      <c r="S23" s="432"/>
      <c r="T23" s="243" t="str">
        <f t="shared" ref="T23:T27" si="16">IF(AND(R23="Preventivo",S23="Automático"),"50%",IF(AND(R23="Preventivo",S23="Manual"),"40%",IF(AND(R23="Detectivo",S23="Automático"),"40%",IF(AND(R23="Detectivo",S23="Manual"),"30%",IF(AND(R23="Correctivo",S23="Automático"),"35%",IF(AND(R23="Correctivo",S23="Manual"),"25%",""))))))</f>
        <v/>
      </c>
      <c r="U23" s="432"/>
      <c r="V23" s="432"/>
      <c r="W23" s="432"/>
      <c r="X23" s="255" t="str">
        <f>IFERROR(IF(AND(Q22="Probabilidad",Q23="Probabilidad"),(Z22-(+Z22*T23)),IF(Q23="Probabilidad",(I22-(+I22*T23)),IF(Q23="Impacto",Z22,""))),"")</f>
        <v/>
      </c>
      <c r="Y23" s="245" t="str">
        <f t="shared" si="1"/>
        <v/>
      </c>
      <c r="Z23" s="246" t="str">
        <f t="shared" ref="Z23:Z27" si="17">+X23</f>
        <v/>
      </c>
      <c r="AA23" s="245" t="str">
        <f t="shared" si="4"/>
        <v/>
      </c>
      <c r="AB23" s="246" t="str">
        <f>IFERROR(IF(AND(Q22="Impacto",Q23="Impacto"),(AB22-(+AB22*T23)),IF(Q23="Impacto",(M22-(+M22*T23)),IF(Q23="Probabilidad",AB22,""))),"")</f>
        <v/>
      </c>
      <c r="AC23" s="247"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38"/>
      <c r="AE23" s="249"/>
      <c r="AF23" s="250"/>
      <c r="AG23" s="251"/>
      <c r="AH23" s="251"/>
      <c r="AI23" s="249"/>
      <c r="AJ23" s="250"/>
      <c r="AK23" s="250"/>
      <c r="AL23" s="250"/>
      <c r="AM23" s="250"/>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row>
    <row r="24" spans="1:68" ht="55.5" customHeight="1" x14ac:dyDescent="0.3">
      <c r="A24" s="633"/>
      <c r="B24" s="621"/>
      <c r="C24" s="621"/>
      <c r="D24" s="621"/>
      <c r="E24" s="588"/>
      <c r="F24" s="829"/>
      <c r="G24" s="636"/>
      <c r="H24" s="832"/>
      <c r="I24" s="820"/>
      <c r="J24" s="609"/>
      <c r="K24" s="820">
        <f t="shared" si="15"/>
        <v>0</v>
      </c>
      <c r="L24" s="823"/>
      <c r="M24" s="820"/>
      <c r="N24" s="826"/>
      <c r="O24" s="239">
        <v>3</v>
      </c>
      <c r="P24" s="254"/>
      <c r="Q24" s="241" t="str">
        <f>IF(OR(R24="Preventivo",R24="Detectivo"),"Probabilidad",IF(R24="Correctivo","Impacto",""))</f>
        <v/>
      </c>
      <c r="R24" s="432"/>
      <c r="S24" s="432"/>
      <c r="T24" s="243" t="str">
        <f t="shared" si="16"/>
        <v/>
      </c>
      <c r="U24" s="432"/>
      <c r="V24" s="432"/>
      <c r="W24" s="432"/>
      <c r="X24" s="244" t="str">
        <f>IFERROR(IF(AND(Q23="Probabilidad",Q24="Probabilidad"),(Z23-(+Z23*T24)),IF(AND(Q23="Impacto",Q24="Probabilidad"),(Z22-(+Z22*T24)),IF(Q24="Impacto",Z23,""))),"")</f>
        <v/>
      </c>
      <c r="Y24" s="245" t="str">
        <f t="shared" si="1"/>
        <v/>
      </c>
      <c r="Z24" s="246" t="str">
        <f t="shared" si="17"/>
        <v/>
      </c>
      <c r="AA24" s="245" t="str">
        <f t="shared" si="4"/>
        <v/>
      </c>
      <c r="AB24" s="246" t="str">
        <f>IFERROR(IF(AND(Q23="Impacto",Q24="Impacto"),(AB23-(+AB23*T24)),IF(AND(Q23="Probabilidad",Q24="Impacto"),(AB22-(+AB22*T24)),IF(Q24="Probabilidad",AB23,""))),"")</f>
        <v/>
      </c>
      <c r="AC24" s="247" t="str">
        <f t="shared" si="18"/>
        <v/>
      </c>
      <c r="AD24" s="438"/>
      <c r="AE24" s="249"/>
      <c r="AF24" s="250"/>
      <c r="AG24" s="251"/>
      <c r="AH24" s="251"/>
      <c r="AI24" s="249"/>
      <c r="AJ24" s="250"/>
      <c r="AK24" s="250"/>
      <c r="AL24" s="250"/>
      <c r="AM24" s="250"/>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row>
    <row r="25" spans="1:68" ht="55.5" customHeight="1" x14ac:dyDescent="0.3">
      <c r="A25" s="633"/>
      <c r="B25" s="621"/>
      <c r="C25" s="621"/>
      <c r="D25" s="621"/>
      <c r="E25" s="588"/>
      <c r="F25" s="829"/>
      <c r="G25" s="636"/>
      <c r="H25" s="832"/>
      <c r="I25" s="820"/>
      <c r="J25" s="609"/>
      <c r="K25" s="820">
        <f t="shared" si="15"/>
        <v>0</v>
      </c>
      <c r="L25" s="823"/>
      <c r="M25" s="820"/>
      <c r="N25" s="826"/>
      <c r="O25" s="239">
        <v>4</v>
      </c>
      <c r="P25" s="240"/>
      <c r="Q25" s="241" t="str">
        <f t="shared" ref="Q25:Q27" si="19">IF(OR(R25="Preventivo",R25="Detectivo"),"Probabilidad",IF(R25="Correctivo","Impacto",""))</f>
        <v/>
      </c>
      <c r="R25" s="432"/>
      <c r="S25" s="432"/>
      <c r="T25" s="243" t="str">
        <f t="shared" si="16"/>
        <v/>
      </c>
      <c r="U25" s="432"/>
      <c r="V25" s="432"/>
      <c r="W25" s="432"/>
      <c r="X25" s="244" t="str">
        <f t="shared" ref="X25:X27" si="20">IFERROR(IF(AND(Q24="Probabilidad",Q25="Probabilidad"),(Z24-(+Z24*T25)),IF(AND(Q24="Impacto",Q25="Probabilidad"),(Z23-(+Z23*T25)),IF(Q25="Impacto",Z24,""))),"")</f>
        <v/>
      </c>
      <c r="Y25" s="245" t="str">
        <f t="shared" si="1"/>
        <v/>
      </c>
      <c r="Z25" s="246" t="str">
        <f t="shared" si="17"/>
        <v/>
      </c>
      <c r="AA25" s="245" t="str">
        <f t="shared" si="4"/>
        <v/>
      </c>
      <c r="AB25" s="246" t="str">
        <f t="shared" ref="AB25:AB27" si="21">IFERROR(IF(AND(Q24="Impacto",Q25="Impacto"),(AB24-(+AB24*T25)),IF(AND(Q24="Probabilidad",Q25="Impacto"),(AB23-(+AB23*T25)),IF(Q25="Probabilidad",AB24,""))),"")</f>
        <v/>
      </c>
      <c r="AC25" s="247"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38"/>
      <c r="AE25" s="249"/>
      <c r="AF25" s="250"/>
      <c r="AG25" s="251"/>
      <c r="AH25" s="251"/>
      <c r="AI25" s="249"/>
      <c r="AJ25" s="250"/>
      <c r="AK25" s="250"/>
      <c r="AL25" s="250"/>
      <c r="AM25" s="250"/>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row>
    <row r="26" spans="1:68" ht="55.5" customHeight="1" x14ac:dyDescent="0.3">
      <c r="A26" s="633"/>
      <c r="B26" s="621"/>
      <c r="C26" s="621"/>
      <c r="D26" s="621"/>
      <c r="E26" s="588"/>
      <c r="F26" s="829"/>
      <c r="G26" s="636"/>
      <c r="H26" s="832"/>
      <c r="I26" s="820"/>
      <c r="J26" s="609"/>
      <c r="K26" s="820">
        <f t="shared" si="15"/>
        <v>0</v>
      </c>
      <c r="L26" s="823"/>
      <c r="M26" s="820"/>
      <c r="N26" s="826"/>
      <c r="O26" s="239">
        <v>5</v>
      </c>
      <c r="P26" s="240"/>
      <c r="Q26" s="241" t="str">
        <f t="shared" si="19"/>
        <v/>
      </c>
      <c r="R26" s="432"/>
      <c r="S26" s="432"/>
      <c r="T26" s="243" t="str">
        <f t="shared" si="16"/>
        <v/>
      </c>
      <c r="U26" s="432"/>
      <c r="V26" s="432"/>
      <c r="W26" s="432"/>
      <c r="X26" s="244" t="str">
        <f t="shared" si="20"/>
        <v/>
      </c>
      <c r="Y26" s="245" t="str">
        <f t="shared" si="1"/>
        <v/>
      </c>
      <c r="Z26" s="246" t="str">
        <f t="shared" si="17"/>
        <v/>
      </c>
      <c r="AA26" s="245" t="str">
        <f t="shared" si="4"/>
        <v/>
      </c>
      <c r="AB26" s="246" t="str">
        <f t="shared" si="21"/>
        <v/>
      </c>
      <c r="AC26" s="247"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38"/>
      <c r="AE26" s="249"/>
      <c r="AF26" s="250"/>
      <c r="AG26" s="251"/>
      <c r="AH26" s="251"/>
      <c r="AI26" s="249"/>
      <c r="AJ26" s="250"/>
      <c r="AK26" s="250"/>
      <c r="AL26" s="250"/>
      <c r="AM26" s="250"/>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row>
    <row r="27" spans="1:68" ht="55.5" customHeight="1" x14ac:dyDescent="0.3">
      <c r="A27" s="634"/>
      <c r="B27" s="622"/>
      <c r="C27" s="622"/>
      <c r="D27" s="622"/>
      <c r="E27" s="589"/>
      <c r="F27" s="830"/>
      <c r="G27" s="637"/>
      <c r="H27" s="833"/>
      <c r="I27" s="821"/>
      <c r="J27" s="610"/>
      <c r="K27" s="821">
        <f t="shared" si="15"/>
        <v>0</v>
      </c>
      <c r="L27" s="824"/>
      <c r="M27" s="821"/>
      <c r="N27" s="827"/>
      <c r="O27" s="239">
        <v>6</v>
      </c>
      <c r="P27" s="240"/>
      <c r="Q27" s="241" t="str">
        <f t="shared" si="19"/>
        <v/>
      </c>
      <c r="R27" s="432"/>
      <c r="S27" s="432"/>
      <c r="T27" s="243" t="str">
        <f t="shared" si="16"/>
        <v/>
      </c>
      <c r="U27" s="432"/>
      <c r="V27" s="432"/>
      <c r="W27" s="432"/>
      <c r="X27" s="244" t="str">
        <f t="shared" si="20"/>
        <v/>
      </c>
      <c r="Y27" s="245" t="str">
        <f t="shared" si="1"/>
        <v/>
      </c>
      <c r="Z27" s="246" t="str">
        <f t="shared" si="17"/>
        <v/>
      </c>
      <c r="AA27" s="245" t="str">
        <f t="shared" si="4"/>
        <v/>
      </c>
      <c r="AB27" s="246" t="str">
        <f t="shared" si="21"/>
        <v/>
      </c>
      <c r="AC27" s="247" t="str">
        <f t="shared" si="22"/>
        <v/>
      </c>
      <c r="AD27" s="438"/>
      <c r="AE27" s="249"/>
      <c r="AF27" s="250"/>
      <c r="AG27" s="251"/>
      <c r="AH27" s="251"/>
      <c r="AI27" s="249"/>
      <c r="AJ27" s="250"/>
      <c r="AK27" s="250"/>
      <c r="AL27" s="250"/>
      <c r="AM27" s="250"/>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row>
    <row r="28" spans="1:68" ht="55.5" customHeight="1" x14ac:dyDescent="0.3">
      <c r="A28" s="632">
        <v>4</v>
      </c>
      <c r="B28" s="620"/>
      <c r="C28" s="620"/>
      <c r="D28" s="620"/>
      <c r="E28" s="587"/>
      <c r="F28" s="828"/>
      <c r="G28" s="635"/>
      <c r="H28" s="831" t="str">
        <f>IF(G28&lt;=0,"",IF(G28&lt;=2,"Muy Baja",IF(G28&lt;=24,"Baja",IF(G28&lt;=500,"Media",IF(G28&lt;=5000,"Alta","Muy Alta")))))</f>
        <v/>
      </c>
      <c r="I28" s="819" t="str">
        <f>IF(H28="","",IF(H28="Muy Baja",0.2,IF(H28="Baja",0.4,IF(H28="Media",0.6,IF(H28="Alta",0.8,IF(H28="Muy Alta",1,))))))</f>
        <v/>
      </c>
      <c r="J28" s="608"/>
      <c r="K28" s="819">
        <f>IF(NOT(ISERROR(MATCH(J28,'[2]Tabla Impacto'!$B$221:$B$223,0))),'[2]Tabla Impacto'!$F$223&amp;"Por favor no seleccionar los criterios de impacto(Afectación Económica o presupuestal y Pérdida Reputacional)",J28)</f>
        <v>0</v>
      </c>
      <c r="L28" s="822" t="str">
        <f>IF(OR(K28='[2]Tabla Impacto'!$C$11,K28='[2]Tabla Impacto'!$D$11),"Leve",IF(OR(K28='[2]Tabla Impacto'!$C$12,K28='[2]Tabla Impacto'!$D$12),"Menor",IF(OR(K28='[2]Tabla Impacto'!$C$13,K28='[2]Tabla Impacto'!$D$13),"Moderado",IF(OR(K28='[2]Tabla Impacto'!$C$14,K28='[2]Tabla Impacto'!$D$14),"Mayor",IF(OR(K28='[2]Tabla Impacto'!$C$15,K28='[2]Tabla Impacto'!$D$15),"Catastrófico","")))))</f>
        <v/>
      </c>
      <c r="M28" s="819" t="str">
        <f>IF(L28="","",IF(L28="Leve",0.2,IF(L28="Menor",0.4,IF(L28="Moderado",0.6,IF(L28="Mayor",0.8,IF(L28="Catastrófico",1,))))))</f>
        <v/>
      </c>
      <c r="N28" s="82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9">
        <v>1</v>
      </c>
      <c r="P28" s="240"/>
      <c r="Q28" s="241" t="str">
        <f>IF(OR(R28="Preventivo",R28="Detectivo"),"Probabilidad",IF(R28="Correctivo","Impacto",""))</f>
        <v/>
      </c>
      <c r="R28" s="432"/>
      <c r="S28" s="432"/>
      <c r="T28" s="243" t="str">
        <f>IF(AND(R28="Preventivo",S28="Automático"),"50%",IF(AND(R28="Preventivo",S28="Manual"),"40%",IF(AND(R28="Detectivo",S28="Automático"),"40%",IF(AND(R28="Detectivo",S28="Manual"),"30%",IF(AND(R28="Correctivo",S28="Automático"),"35%",IF(AND(R28="Correctivo",S28="Manual"),"25%",""))))))</f>
        <v/>
      </c>
      <c r="U28" s="432"/>
      <c r="V28" s="432"/>
      <c r="W28" s="432"/>
      <c r="X28" s="244" t="str">
        <f>IFERROR(IF(Q28="Probabilidad",(I28-(+I28*T28)),IF(Q28="Impacto",I28,"")),"")</f>
        <v/>
      </c>
      <c r="Y28" s="245" t="str">
        <f>IFERROR(IF(X28="","",IF(X28&lt;=0.2,"Muy Baja",IF(X28&lt;=0.4,"Baja",IF(X28&lt;=0.6,"Media",IF(X28&lt;=0.8,"Alta","Muy Alta"))))),"")</f>
        <v/>
      </c>
      <c r="Z28" s="246" t="str">
        <f>+X28</f>
        <v/>
      </c>
      <c r="AA28" s="245" t="str">
        <f>IFERROR(IF(AB28="","",IF(AB28&lt;=0.2,"Leve",IF(AB28&lt;=0.4,"Menor",IF(AB28&lt;=0.6,"Moderado",IF(AB28&lt;=0.8,"Mayor","Catastrófico"))))),"")</f>
        <v/>
      </c>
      <c r="AB28" s="246" t="str">
        <f>IFERROR(IF(Q28="Impacto",(M28-(+M28*T28)),IF(Q28="Probabilidad",M28,"")),"")</f>
        <v/>
      </c>
      <c r="AC28" s="247"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38"/>
      <c r="AE28" s="249"/>
      <c r="AF28" s="250"/>
      <c r="AG28" s="251"/>
      <c r="AH28" s="251"/>
      <c r="AI28" s="249"/>
      <c r="AJ28" s="250"/>
      <c r="AK28" s="250"/>
      <c r="AL28" s="250"/>
      <c r="AM28" s="250"/>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row>
    <row r="29" spans="1:68" ht="55.5" customHeight="1" x14ac:dyDescent="0.3">
      <c r="A29" s="633"/>
      <c r="B29" s="621"/>
      <c r="C29" s="621"/>
      <c r="D29" s="621"/>
      <c r="E29" s="588"/>
      <c r="F29" s="829"/>
      <c r="G29" s="636"/>
      <c r="H29" s="832"/>
      <c r="I29" s="820"/>
      <c r="J29" s="609"/>
      <c r="K29" s="820">
        <f t="shared" ref="K29:K33" si="23">IF(NOT(ISERROR(MATCH(J29,_xlfn.ANCHORARRAY(E40),0))),I42&amp;"Por favor no seleccionar los criterios de impacto",J29)</f>
        <v>0</v>
      </c>
      <c r="L29" s="823"/>
      <c r="M29" s="820"/>
      <c r="N29" s="826"/>
      <c r="O29" s="239">
        <v>2</v>
      </c>
      <c r="P29" s="240"/>
      <c r="Q29" s="241" t="str">
        <f>IF(OR(R29="Preventivo",R29="Detectivo"),"Probabilidad",IF(R29="Correctivo","Impacto",""))</f>
        <v/>
      </c>
      <c r="R29" s="432"/>
      <c r="S29" s="432"/>
      <c r="T29" s="243" t="str">
        <f t="shared" ref="T29:T33" si="24">IF(AND(R29="Preventivo",S29="Automático"),"50%",IF(AND(R29="Preventivo",S29="Manual"),"40%",IF(AND(R29="Detectivo",S29="Automático"),"40%",IF(AND(R29="Detectivo",S29="Manual"),"30%",IF(AND(R29="Correctivo",S29="Automático"),"35%",IF(AND(R29="Correctivo",S29="Manual"),"25%",""))))))</f>
        <v/>
      </c>
      <c r="U29" s="432"/>
      <c r="V29" s="432"/>
      <c r="W29" s="432"/>
      <c r="X29" s="244" t="str">
        <f>IFERROR(IF(AND(Q28="Probabilidad",Q29="Probabilidad"),(Z28-(+Z28*T29)),IF(Q29="Probabilidad",(I28-(+I28*T29)),IF(Q29="Impacto",Z28,""))),"")</f>
        <v/>
      </c>
      <c r="Y29" s="245" t="str">
        <f t="shared" si="1"/>
        <v/>
      </c>
      <c r="Z29" s="246" t="str">
        <f t="shared" ref="Z29:Z33" si="25">+X29</f>
        <v/>
      </c>
      <c r="AA29" s="245" t="str">
        <f t="shared" si="4"/>
        <v/>
      </c>
      <c r="AB29" s="246" t="str">
        <f>IFERROR(IF(AND(Q28="Impacto",Q29="Impacto"),(AB28-(+AB28*T29)),IF(Q29="Impacto",(M28-(+M28*T29)),IF(Q29="Probabilidad",AB28,""))),"")</f>
        <v/>
      </c>
      <c r="AC29" s="247"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38"/>
      <c r="AE29" s="249"/>
      <c r="AF29" s="250"/>
      <c r="AG29" s="251"/>
      <c r="AH29" s="251"/>
      <c r="AI29" s="249"/>
      <c r="AJ29" s="250"/>
      <c r="AK29" s="250"/>
      <c r="AL29" s="250"/>
      <c r="AM29" s="250"/>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row>
    <row r="30" spans="1:68" ht="55.5" customHeight="1" x14ac:dyDescent="0.3">
      <c r="A30" s="633"/>
      <c r="B30" s="621"/>
      <c r="C30" s="621"/>
      <c r="D30" s="621"/>
      <c r="E30" s="588"/>
      <c r="F30" s="829"/>
      <c r="G30" s="636"/>
      <c r="H30" s="832"/>
      <c r="I30" s="820"/>
      <c r="J30" s="609"/>
      <c r="K30" s="820">
        <f t="shared" si="23"/>
        <v>0</v>
      </c>
      <c r="L30" s="823"/>
      <c r="M30" s="820"/>
      <c r="N30" s="826"/>
      <c r="O30" s="239">
        <v>3</v>
      </c>
      <c r="P30" s="254"/>
      <c r="Q30" s="241" t="str">
        <f>IF(OR(R30="Preventivo",R30="Detectivo"),"Probabilidad",IF(R30="Correctivo","Impacto",""))</f>
        <v/>
      </c>
      <c r="R30" s="432"/>
      <c r="S30" s="432"/>
      <c r="T30" s="243" t="str">
        <f t="shared" si="24"/>
        <v/>
      </c>
      <c r="U30" s="432"/>
      <c r="V30" s="432"/>
      <c r="W30" s="432"/>
      <c r="X30" s="244" t="str">
        <f>IFERROR(IF(AND(Q29="Probabilidad",Q30="Probabilidad"),(Z29-(+Z29*T30)),IF(AND(Q29="Impacto",Q30="Probabilidad"),(Z28-(+Z28*T30)),IF(Q30="Impacto",Z29,""))),"")</f>
        <v/>
      </c>
      <c r="Y30" s="245" t="str">
        <f t="shared" si="1"/>
        <v/>
      </c>
      <c r="Z30" s="246" t="str">
        <f t="shared" si="25"/>
        <v/>
      </c>
      <c r="AA30" s="245" t="str">
        <f t="shared" si="4"/>
        <v/>
      </c>
      <c r="AB30" s="246" t="str">
        <f>IFERROR(IF(AND(Q29="Impacto",Q30="Impacto"),(AB29-(+AB29*T30)),IF(AND(Q29="Probabilidad",Q30="Impacto"),(AB28-(+AB28*T30)),IF(Q30="Probabilidad",AB29,""))),"")</f>
        <v/>
      </c>
      <c r="AC30" s="247" t="str">
        <f t="shared" si="26"/>
        <v/>
      </c>
      <c r="AD30" s="438"/>
      <c r="AE30" s="249"/>
      <c r="AF30" s="250"/>
      <c r="AG30" s="251"/>
      <c r="AH30" s="251"/>
      <c r="AI30" s="249"/>
      <c r="AJ30" s="250"/>
      <c r="AK30" s="250"/>
      <c r="AL30" s="250"/>
      <c r="AM30" s="250"/>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row>
    <row r="31" spans="1:68" ht="55.5" customHeight="1" x14ac:dyDescent="0.3">
      <c r="A31" s="633"/>
      <c r="B31" s="621"/>
      <c r="C31" s="621"/>
      <c r="D31" s="621"/>
      <c r="E31" s="588"/>
      <c r="F31" s="829"/>
      <c r="G31" s="636"/>
      <c r="H31" s="832"/>
      <c r="I31" s="820"/>
      <c r="J31" s="609"/>
      <c r="K31" s="820">
        <f t="shared" si="23"/>
        <v>0</v>
      </c>
      <c r="L31" s="823"/>
      <c r="M31" s="820"/>
      <c r="N31" s="826"/>
      <c r="O31" s="239">
        <v>4</v>
      </c>
      <c r="P31" s="240"/>
      <c r="Q31" s="241" t="str">
        <f t="shared" ref="Q31:Q33" si="27">IF(OR(R31="Preventivo",R31="Detectivo"),"Probabilidad",IF(R31="Correctivo","Impacto",""))</f>
        <v/>
      </c>
      <c r="R31" s="432"/>
      <c r="S31" s="432"/>
      <c r="T31" s="243" t="str">
        <f t="shared" si="24"/>
        <v/>
      </c>
      <c r="U31" s="432"/>
      <c r="V31" s="432"/>
      <c r="W31" s="432"/>
      <c r="X31" s="244" t="str">
        <f t="shared" ref="X31:X33" si="28">IFERROR(IF(AND(Q30="Probabilidad",Q31="Probabilidad"),(Z30-(+Z30*T31)),IF(AND(Q30="Impacto",Q31="Probabilidad"),(Z29-(+Z29*T31)),IF(Q31="Impacto",Z30,""))),"")</f>
        <v/>
      </c>
      <c r="Y31" s="245" t="str">
        <f t="shared" si="1"/>
        <v/>
      </c>
      <c r="Z31" s="246" t="str">
        <f t="shared" si="25"/>
        <v/>
      </c>
      <c r="AA31" s="245" t="str">
        <f t="shared" si="4"/>
        <v/>
      </c>
      <c r="AB31" s="246" t="str">
        <f t="shared" ref="AB31:AB33" si="29">IFERROR(IF(AND(Q30="Impacto",Q31="Impacto"),(AB30-(+AB30*T31)),IF(AND(Q30="Probabilidad",Q31="Impacto"),(AB29-(+AB29*T31)),IF(Q31="Probabilidad",AB30,""))),"")</f>
        <v/>
      </c>
      <c r="AC31" s="247"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38"/>
      <c r="AE31" s="249"/>
      <c r="AF31" s="250"/>
      <c r="AG31" s="251"/>
      <c r="AH31" s="251"/>
      <c r="AI31" s="249"/>
      <c r="AJ31" s="250"/>
      <c r="AK31" s="250"/>
      <c r="AL31" s="250"/>
      <c r="AM31" s="250"/>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row>
    <row r="32" spans="1:68" ht="55.5" customHeight="1" x14ac:dyDescent="0.3">
      <c r="A32" s="633"/>
      <c r="B32" s="621"/>
      <c r="C32" s="621"/>
      <c r="D32" s="621"/>
      <c r="E32" s="588"/>
      <c r="F32" s="829"/>
      <c r="G32" s="636"/>
      <c r="H32" s="832"/>
      <c r="I32" s="820"/>
      <c r="J32" s="609"/>
      <c r="K32" s="820">
        <f t="shared" si="23"/>
        <v>0</v>
      </c>
      <c r="L32" s="823"/>
      <c r="M32" s="820"/>
      <c r="N32" s="826"/>
      <c r="O32" s="239">
        <v>5</v>
      </c>
      <c r="P32" s="240"/>
      <c r="Q32" s="241" t="str">
        <f t="shared" si="27"/>
        <v/>
      </c>
      <c r="R32" s="432"/>
      <c r="S32" s="432"/>
      <c r="T32" s="243" t="str">
        <f t="shared" si="24"/>
        <v/>
      </c>
      <c r="U32" s="432"/>
      <c r="V32" s="432"/>
      <c r="W32" s="432"/>
      <c r="X32" s="255" t="str">
        <f t="shared" si="28"/>
        <v/>
      </c>
      <c r="Y32" s="245" t="str">
        <f>IFERROR(IF(X32="","",IF(X32&lt;=0.2,"Muy Baja",IF(X32&lt;=0.4,"Baja",IF(X32&lt;=0.6,"Media",IF(X32&lt;=0.8,"Alta","Muy Alta"))))),"")</f>
        <v/>
      </c>
      <c r="Z32" s="246" t="str">
        <f t="shared" si="25"/>
        <v/>
      </c>
      <c r="AA32" s="245" t="str">
        <f t="shared" si="4"/>
        <v/>
      </c>
      <c r="AB32" s="246" t="str">
        <f t="shared" si="29"/>
        <v/>
      </c>
      <c r="AC32" s="247"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38"/>
      <c r="AE32" s="249"/>
      <c r="AF32" s="250"/>
      <c r="AG32" s="251"/>
      <c r="AH32" s="251"/>
      <c r="AI32" s="249"/>
      <c r="AJ32" s="250"/>
      <c r="AK32" s="250"/>
      <c r="AL32" s="250"/>
      <c r="AM32" s="250"/>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row>
    <row r="33" spans="1:68" ht="55.5" customHeight="1" x14ac:dyDescent="0.3">
      <c r="A33" s="634"/>
      <c r="B33" s="622"/>
      <c r="C33" s="622"/>
      <c r="D33" s="622"/>
      <c r="E33" s="589"/>
      <c r="F33" s="830"/>
      <c r="G33" s="637"/>
      <c r="H33" s="833"/>
      <c r="I33" s="821"/>
      <c r="J33" s="610"/>
      <c r="K33" s="821">
        <f t="shared" si="23"/>
        <v>0</v>
      </c>
      <c r="L33" s="824"/>
      <c r="M33" s="821"/>
      <c r="N33" s="827"/>
      <c r="O33" s="239">
        <v>6</v>
      </c>
      <c r="P33" s="240"/>
      <c r="Q33" s="241" t="str">
        <f t="shared" si="27"/>
        <v/>
      </c>
      <c r="R33" s="432"/>
      <c r="S33" s="432"/>
      <c r="T33" s="243" t="str">
        <f t="shared" si="24"/>
        <v/>
      </c>
      <c r="U33" s="432"/>
      <c r="V33" s="432"/>
      <c r="W33" s="432"/>
      <c r="X33" s="244" t="str">
        <f t="shared" si="28"/>
        <v/>
      </c>
      <c r="Y33" s="245" t="str">
        <f t="shared" si="1"/>
        <v/>
      </c>
      <c r="Z33" s="246" t="str">
        <f t="shared" si="25"/>
        <v/>
      </c>
      <c r="AA33" s="245" t="str">
        <f t="shared" si="4"/>
        <v/>
      </c>
      <c r="AB33" s="246" t="str">
        <f t="shared" si="29"/>
        <v/>
      </c>
      <c r="AC33" s="247" t="str">
        <f t="shared" si="30"/>
        <v/>
      </c>
      <c r="AD33" s="438"/>
      <c r="AE33" s="249"/>
      <c r="AF33" s="250"/>
      <c r="AG33" s="251"/>
      <c r="AH33" s="251"/>
      <c r="AI33" s="249"/>
      <c r="AJ33" s="250"/>
      <c r="AK33" s="250"/>
      <c r="AL33" s="250"/>
      <c r="AM33" s="250"/>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row>
    <row r="34" spans="1:68" ht="55.5" customHeight="1" x14ac:dyDescent="0.3">
      <c r="A34" s="632">
        <v>5</v>
      </c>
      <c r="B34" s="620"/>
      <c r="C34" s="620"/>
      <c r="D34" s="620"/>
      <c r="E34" s="587"/>
      <c r="F34" s="828"/>
      <c r="G34" s="635"/>
      <c r="H34" s="831" t="str">
        <f>IF(G34&lt;=0,"",IF(G34&lt;=2,"Muy Baja",IF(G34&lt;=24,"Baja",IF(G34&lt;=500,"Media",IF(G34&lt;=5000,"Alta","Muy Alta")))))</f>
        <v/>
      </c>
      <c r="I34" s="819" t="str">
        <f>IF(H34="","",IF(H34="Muy Baja",0.2,IF(H34="Baja",0.4,IF(H34="Media",0.6,IF(H34="Alta",0.8,IF(H34="Muy Alta",1,))))))</f>
        <v/>
      </c>
      <c r="J34" s="608"/>
      <c r="K34" s="819">
        <f>IF(NOT(ISERROR(MATCH(J34,'[2]Tabla Impacto'!$B$221:$B$223,0))),'[2]Tabla Impacto'!$F$223&amp;"Por favor no seleccionar los criterios de impacto(Afectación Económica o presupuestal y Pérdida Reputacional)",J34)</f>
        <v>0</v>
      </c>
      <c r="L34" s="822" t="str">
        <f>IF(OR(K34='[2]Tabla Impacto'!$C$11,K34='[2]Tabla Impacto'!$D$11),"Leve",IF(OR(K34='[2]Tabla Impacto'!$C$12,K34='[2]Tabla Impacto'!$D$12),"Menor",IF(OR(K34='[2]Tabla Impacto'!$C$13,K34='[2]Tabla Impacto'!$D$13),"Moderado",IF(OR(K34='[2]Tabla Impacto'!$C$14,K34='[2]Tabla Impacto'!$D$14),"Mayor",IF(OR(K34='[2]Tabla Impacto'!$C$15,K34='[2]Tabla Impacto'!$D$15),"Catastrófico","")))))</f>
        <v/>
      </c>
      <c r="M34" s="819" t="str">
        <f>IF(L34="","",IF(L34="Leve",0.2,IF(L34="Menor",0.4,IF(L34="Moderado",0.6,IF(L34="Mayor",0.8,IF(L34="Catastrófico",1,))))))</f>
        <v/>
      </c>
      <c r="N34" s="82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9">
        <v>1</v>
      </c>
      <c r="P34" s="240"/>
      <c r="Q34" s="241" t="str">
        <f>IF(OR(R34="Preventivo",R34="Detectivo"),"Probabilidad",IF(R34="Correctivo","Impacto",""))</f>
        <v/>
      </c>
      <c r="R34" s="432"/>
      <c r="S34" s="432"/>
      <c r="T34" s="243" t="str">
        <f>IF(AND(R34="Preventivo",S34="Automático"),"50%",IF(AND(R34="Preventivo",S34="Manual"),"40%",IF(AND(R34="Detectivo",S34="Automático"),"40%",IF(AND(R34="Detectivo",S34="Manual"),"30%",IF(AND(R34="Correctivo",S34="Automático"),"35%",IF(AND(R34="Correctivo",S34="Manual"),"25%",""))))))</f>
        <v/>
      </c>
      <c r="U34" s="432"/>
      <c r="V34" s="432"/>
      <c r="W34" s="432"/>
      <c r="X34" s="244" t="str">
        <f>IFERROR(IF(Q34="Probabilidad",(I34-(+I34*T34)),IF(Q34="Impacto",I34,"")),"")</f>
        <v/>
      </c>
      <c r="Y34" s="245" t="str">
        <f>IFERROR(IF(X34="","",IF(X34&lt;=0.2,"Muy Baja",IF(X34&lt;=0.4,"Baja",IF(X34&lt;=0.6,"Media",IF(X34&lt;=0.8,"Alta","Muy Alta"))))),"")</f>
        <v/>
      </c>
      <c r="Z34" s="246" t="str">
        <f>+X34</f>
        <v/>
      </c>
      <c r="AA34" s="245" t="str">
        <f>IFERROR(IF(AB34="","",IF(AB34&lt;=0.2,"Leve",IF(AB34&lt;=0.4,"Menor",IF(AB34&lt;=0.6,"Moderado",IF(AB34&lt;=0.8,"Mayor","Catastrófico"))))),"")</f>
        <v/>
      </c>
      <c r="AB34" s="246" t="str">
        <f>IFERROR(IF(Q34="Impacto",(M34-(+M34*T34)),IF(Q34="Probabilidad",M34,"")),"")</f>
        <v/>
      </c>
      <c r="AC34" s="247"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38"/>
      <c r="AE34" s="249"/>
      <c r="AF34" s="250"/>
      <c r="AG34" s="251"/>
      <c r="AH34" s="251"/>
      <c r="AI34" s="249"/>
      <c r="AJ34" s="250"/>
      <c r="AK34" s="250"/>
      <c r="AL34" s="250"/>
      <c r="AM34" s="250"/>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row>
    <row r="35" spans="1:68" ht="55.5" customHeight="1" x14ac:dyDescent="0.3">
      <c r="A35" s="633"/>
      <c r="B35" s="621"/>
      <c r="C35" s="621"/>
      <c r="D35" s="621"/>
      <c r="E35" s="588"/>
      <c r="F35" s="829"/>
      <c r="G35" s="636"/>
      <c r="H35" s="832"/>
      <c r="I35" s="820"/>
      <c r="J35" s="609"/>
      <c r="K35" s="820">
        <f t="shared" ref="K35:K39" si="31">IF(NOT(ISERROR(MATCH(J35,_xlfn.ANCHORARRAY(E46),0))),I48&amp;"Por favor no seleccionar los criterios de impacto",J35)</f>
        <v>0</v>
      </c>
      <c r="L35" s="823"/>
      <c r="M35" s="820"/>
      <c r="N35" s="826"/>
      <c r="O35" s="239">
        <v>2</v>
      </c>
      <c r="P35" s="240"/>
      <c r="Q35" s="241" t="str">
        <f>IF(OR(R35="Preventivo",R35="Detectivo"),"Probabilidad",IF(R35="Correctivo","Impacto",""))</f>
        <v/>
      </c>
      <c r="R35" s="432"/>
      <c r="S35" s="432"/>
      <c r="T35" s="243" t="str">
        <f t="shared" ref="T35:T39" si="32">IF(AND(R35="Preventivo",S35="Automático"),"50%",IF(AND(R35="Preventivo",S35="Manual"),"40%",IF(AND(R35="Detectivo",S35="Automático"),"40%",IF(AND(R35="Detectivo",S35="Manual"),"30%",IF(AND(R35="Correctivo",S35="Automático"),"35%",IF(AND(R35="Correctivo",S35="Manual"),"25%",""))))))</f>
        <v/>
      </c>
      <c r="U35" s="432"/>
      <c r="V35" s="432"/>
      <c r="W35" s="432"/>
      <c r="X35" s="244" t="str">
        <f>IFERROR(IF(AND(Q34="Probabilidad",Q35="Probabilidad"),(Z34-(+Z34*T35)),IF(Q35="Probabilidad",(I34-(+I34*T35)),IF(Q35="Impacto",Z34,""))),"")</f>
        <v/>
      </c>
      <c r="Y35" s="245" t="str">
        <f t="shared" si="1"/>
        <v/>
      </c>
      <c r="Z35" s="246" t="str">
        <f t="shared" ref="Z35:Z39" si="33">+X35</f>
        <v/>
      </c>
      <c r="AA35" s="245" t="str">
        <f t="shared" si="4"/>
        <v/>
      </c>
      <c r="AB35" s="246" t="str">
        <f>IFERROR(IF(AND(Q34="Impacto",Q35="Impacto"),(AB34-(+AB34*T35)),IF(Q35="Impacto",(M34-(+M34*T35)),IF(Q35="Probabilidad",AB34,""))),"")</f>
        <v/>
      </c>
      <c r="AC35" s="247"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38"/>
      <c r="AE35" s="249"/>
      <c r="AF35" s="250"/>
      <c r="AG35" s="251"/>
      <c r="AH35" s="251"/>
      <c r="AI35" s="249"/>
      <c r="AJ35" s="250"/>
      <c r="AK35" s="250"/>
      <c r="AL35" s="250"/>
      <c r="AM35" s="250"/>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row>
    <row r="36" spans="1:68" ht="55.5" customHeight="1" x14ac:dyDescent="0.3">
      <c r="A36" s="633"/>
      <c r="B36" s="621"/>
      <c r="C36" s="621"/>
      <c r="D36" s="621"/>
      <c r="E36" s="588"/>
      <c r="F36" s="829"/>
      <c r="G36" s="636"/>
      <c r="H36" s="832"/>
      <c r="I36" s="820"/>
      <c r="J36" s="609"/>
      <c r="K36" s="820">
        <f t="shared" si="31"/>
        <v>0</v>
      </c>
      <c r="L36" s="823"/>
      <c r="M36" s="820"/>
      <c r="N36" s="826"/>
      <c r="O36" s="239">
        <v>3</v>
      </c>
      <c r="P36" s="254"/>
      <c r="Q36" s="241" t="str">
        <f>IF(OR(R36="Preventivo",R36="Detectivo"),"Probabilidad",IF(R36="Correctivo","Impacto",""))</f>
        <v/>
      </c>
      <c r="R36" s="432"/>
      <c r="S36" s="432"/>
      <c r="T36" s="243" t="str">
        <f t="shared" si="32"/>
        <v/>
      </c>
      <c r="U36" s="432"/>
      <c r="V36" s="432"/>
      <c r="W36" s="432"/>
      <c r="X36" s="244" t="str">
        <f>IFERROR(IF(AND(Q35="Probabilidad",Q36="Probabilidad"),(Z35-(+Z35*T36)),IF(AND(Q35="Impacto",Q36="Probabilidad"),(Z34-(+Z34*T36)),IF(Q36="Impacto",Z35,""))),"")</f>
        <v/>
      </c>
      <c r="Y36" s="245" t="str">
        <f t="shared" si="1"/>
        <v/>
      </c>
      <c r="Z36" s="246" t="str">
        <f t="shared" si="33"/>
        <v/>
      </c>
      <c r="AA36" s="245" t="str">
        <f t="shared" si="4"/>
        <v/>
      </c>
      <c r="AB36" s="246" t="str">
        <f>IFERROR(IF(AND(Q35="Impacto",Q36="Impacto"),(AB35-(+AB35*T36)),IF(AND(Q35="Probabilidad",Q36="Impacto"),(AB34-(+AB34*T36)),IF(Q36="Probabilidad",AB35,""))),"")</f>
        <v/>
      </c>
      <c r="AC36" s="247" t="str">
        <f t="shared" si="34"/>
        <v/>
      </c>
      <c r="AD36" s="438"/>
      <c r="AE36" s="249"/>
      <c r="AF36" s="250"/>
      <c r="AG36" s="251"/>
      <c r="AH36" s="251"/>
      <c r="AI36" s="249"/>
      <c r="AJ36" s="250"/>
      <c r="AK36" s="250"/>
      <c r="AL36" s="250"/>
      <c r="AM36" s="250"/>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row>
    <row r="37" spans="1:68" ht="55.5" customHeight="1" x14ac:dyDescent="0.3">
      <c r="A37" s="633"/>
      <c r="B37" s="621"/>
      <c r="C37" s="621"/>
      <c r="D37" s="621"/>
      <c r="E37" s="588"/>
      <c r="F37" s="829"/>
      <c r="G37" s="636"/>
      <c r="H37" s="832"/>
      <c r="I37" s="820"/>
      <c r="J37" s="609"/>
      <c r="K37" s="820">
        <f t="shared" si="31"/>
        <v>0</v>
      </c>
      <c r="L37" s="823"/>
      <c r="M37" s="820"/>
      <c r="N37" s="826"/>
      <c r="O37" s="239">
        <v>4</v>
      </c>
      <c r="P37" s="240"/>
      <c r="Q37" s="241" t="str">
        <f t="shared" ref="Q37:Q39" si="35">IF(OR(R37="Preventivo",R37="Detectivo"),"Probabilidad",IF(R37="Correctivo","Impacto",""))</f>
        <v/>
      </c>
      <c r="R37" s="432"/>
      <c r="S37" s="432"/>
      <c r="T37" s="243" t="str">
        <f t="shared" si="32"/>
        <v/>
      </c>
      <c r="U37" s="432"/>
      <c r="V37" s="432"/>
      <c r="W37" s="432"/>
      <c r="X37" s="244" t="str">
        <f t="shared" ref="X37:X39" si="36">IFERROR(IF(AND(Q36="Probabilidad",Q37="Probabilidad"),(Z36-(+Z36*T37)),IF(AND(Q36="Impacto",Q37="Probabilidad"),(Z35-(+Z35*T37)),IF(Q37="Impacto",Z36,""))),"")</f>
        <v/>
      </c>
      <c r="Y37" s="245" t="str">
        <f t="shared" si="1"/>
        <v/>
      </c>
      <c r="Z37" s="246" t="str">
        <f t="shared" si="33"/>
        <v/>
      </c>
      <c r="AA37" s="245" t="str">
        <f t="shared" si="4"/>
        <v/>
      </c>
      <c r="AB37" s="246" t="str">
        <f t="shared" ref="AB37:AB39" si="37">IFERROR(IF(AND(Q36="Impacto",Q37="Impacto"),(AB36-(+AB36*T37)),IF(AND(Q36="Probabilidad",Q37="Impacto"),(AB35-(+AB35*T37)),IF(Q37="Probabilidad",AB36,""))),"")</f>
        <v/>
      </c>
      <c r="AC37" s="247"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38"/>
      <c r="AE37" s="249"/>
      <c r="AF37" s="250"/>
      <c r="AG37" s="251"/>
      <c r="AH37" s="251"/>
      <c r="AI37" s="249"/>
      <c r="AJ37" s="250"/>
      <c r="AK37" s="250"/>
      <c r="AL37" s="250"/>
      <c r="AM37" s="250"/>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row>
    <row r="38" spans="1:68" ht="55.5" customHeight="1" x14ac:dyDescent="0.3">
      <c r="A38" s="633"/>
      <c r="B38" s="621"/>
      <c r="C38" s="621"/>
      <c r="D38" s="621"/>
      <c r="E38" s="588"/>
      <c r="F38" s="829"/>
      <c r="G38" s="636"/>
      <c r="H38" s="832"/>
      <c r="I38" s="820"/>
      <c r="J38" s="609"/>
      <c r="K38" s="820">
        <f t="shared" si="31"/>
        <v>0</v>
      </c>
      <c r="L38" s="823"/>
      <c r="M38" s="820"/>
      <c r="N38" s="826"/>
      <c r="O38" s="239">
        <v>5</v>
      </c>
      <c r="P38" s="240"/>
      <c r="Q38" s="241" t="str">
        <f t="shared" si="35"/>
        <v/>
      </c>
      <c r="R38" s="432"/>
      <c r="S38" s="432"/>
      <c r="T38" s="243" t="str">
        <f t="shared" si="32"/>
        <v/>
      </c>
      <c r="U38" s="432"/>
      <c r="V38" s="432"/>
      <c r="W38" s="432"/>
      <c r="X38" s="244" t="str">
        <f t="shared" si="36"/>
        <v/>
      </c>
      <c r="Y38" s="245" t="str">
        <f t="shared" si="1"/>
        <v/>
      </c>
      <c r="Z38" s="246" t="str">
        <f t="shared" si="33"/>
        <v/>
      </c>
      <c r="AA38" s="245" t="str">
        <f t="shared" si="4"/>
        <v/>
      </c>
      <c r="AB38" s="246" t="str">
        <f t="shared" si="37"/>
        <v/>
      </c>
      <c r="AC38" s="247"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38"/>
      <c r="AE38" s="249"/>
      <c r="AF38" s="250"/>
      <c r="AG38" s="251"/>
      <c r="AH38" s="251"/>
      <c r="AI38" s="249"/>
      <c r="AJ38" s="250"/>
      <c r="AK38" s="250"/>
      <c r="AL38" s="250"/>
      <c r="AM38" s="250"/>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row>
    <row r="39" spans="1:68" ht="55.5" customHeight="1" x14ac:dyDescent="0.3">
      <c r="A39" s="634"/>
      <c r="B39" s="622"/>
      <c r="C39" s="622"/>
      <c r="D39" s="622"/>
      <c r="E39" s="589"/>
      <c r="F39" s="830"/>
      <c r="G39" s="637"/>
      <c r="H39" s="833"/>
      <c r="I39" s="821"/>
      <c r="J39" s="610"/>
      <c r="K39" s="821">
        <f t="shared" si="31"/>
        <v>0</v>
      </c>
      <c r="L39" s="824"/>
      <c r="M39" s="821"/>
      <c r="N39" s="827"/>
      <c r="O39" s="239">
        <v>6</v>
      </c>
      <c r="P39" s="240"/>
      <c r="Q39" s="241" t="str">
        <f t="shared" si="35"/>
        <v/>
      </c>
      <c r="R39" s="432"/>
      <c r="S39" s="432"/>
      <c r="T39" s="243" t="str">
        <f t="shared" si="32"/>
        <v/>
      </c>
      <c r="U39" s="432"/>
      <c r="V39" s="432"/>
      <c r="W39" s="432"/>
      <c r="X39" s="244" t="str">
        <f t="shared" si="36"/>
        <v/>
      </c>
      <c r="Y39" s="245" t="str">
        <f t="shared" si="1"/>
        <v/>
      </c>
      <c r="Z39" s="246" t="str">
        <f t="shared" si="33"/>
        <v/>
      </c>
      <c r="AA39" s="245" t="str">
        <f t="shared" si="4"/>
        <v/>
      </c>
      <c r="AB39" s="246" t="str">
        <f t="shared" si="37"/>
        <v/>
      </c>
      <c r="AC39" s="247" t="str">
        <f t="shared" si="38"/>
        <v/>
      </c>
      <c r="AD39" s="438"/>
      <c r="AE39" s="249"/>
      <c r="AF39" s="250"/>
      <c r="AG39" s="251"/>
      <c r="AH39" s="251"/>
      <c r="AI39" s="249"/>
      <c r="AJ39" s="250"/>
      <c r="AK39" s="250"/>
      <c r="AL39" s="250"/>
      <c r="AM39" s="250"/>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row>
    <row r="40" spans="1:68" ht="55.5" customHeight="1" x14ac:dyDescent="0.3">
      <c r="A40" s="632">
        <v>6</v>
      </c>
      <c r="B40" s="620"/>
      <c r="C40" s="620"/>
      <c r="D40" s="620"/>
      <c r="E40" s="587"/>
      <c r="F40" s="828"/>
      <c r="G40" s="635"/>
      <c r="H40" s="831" t="str">
        <f>IF(G40&lt;=0,"",IF(G40&lt;=2,"Muy Baja",IF(G40&lt;=24,"Baja",IF(G40&lt;=500,"Media",IF(G40&lt;=5000,"Alta","Muy Alta")))))</f>
        <v/>
      </c>
      <c r="I40" s="819" t="str">
        <f>IF(H40="","",IF(H40="Muy Baja",0.2,IF(H40="Baja",0.4,IF(H40="Media",0.6,IF(H40="Alta",0.8,IF(H40="Muy Alta",1,))))))</f>
        <v/>
      </c>
      <c r="J40" s="608"/>
      <c r="K40" s="819">
        <f>IF(NOT(ISERROR(MATCH(J40,'[2]Tabla Impacto'!$B$221:$B$223,0))),'[2]Tabla Impacto'!$F$223&amp;"Por favor no seleccionar los criterios de impacto(Afectación Económica o presupuestal y Pérdida Reputacional)",J40)</f>
        <v>0</v>
      </c>
      <c r="L40" s="822" t="str">
        <f>IF(OR(K40='[2]Tabla Impacto'!$C$11,K40='[2]Tabla Impacto'!$D$11),"Leve",IF(OR(K40='[2]Tabla Impacto'!$C$12,K40='[2]Tabla Impacto'!$D$12),"Menor",IF(OR(K40='[2]Tabla Impacto'!$C$13,K40='[2]Tabla Impacto'!$D$13),"Moderado",IF(OR(K40='[2]Tabla Impacto'!$C$14,K40='[2]Tabla Impacto'!$D$14),"Mayor",IF(OR(K40='[2]Tabla Impacto'!$C$15,K40='[2]Tabla Impacto'!$D$15),"Catastrófico","")))))</f>
        <v/>
      </c>
      <c r="M40" s="819" t="str">
        <f>IF(L40="","",IF(L40="Leve",0.2,IF(L40="Menor",0.4,IF(L40="Moderado",0.6,IF(L40="Mayor",0.8,IF(L40="Catastrófico",1,))))))</f>
        <v/>
      </c>
      <c r="N40" s="82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9">
        <v>1</v>
      </c>
      <c r="P40" s="240"/>
      <c r="Q40" s="241" t="str">
        <f>IF(OR(R40="Preventivo",R40="Detectivo"),"Probabilidad",IF(R40="Correctivo","Impacto",""))</f>
        <v/>
      </c>
      <c r="R40" s="432"/>
      <c r="S40" s="432"/>
      <c r="T40" s="243" t="str">
        <f>IF(AND(R40="Preventivo",S40="Automático"),"50%",IF(AND(R40="Preventivo",S40="Manual"),"40%",IF(AND(R40="Detectivo",S40="Automático"),"40%",IF(AND(R40="Detectivo",S40="Manual"),"30%",IF(AND(R40="Correctivo",S40="Automático"),"35%",IF(AND(R40="Correctivo",S40="Manual"),"25%",""))))))</f>
        <v/>
      </c>
      <c r="U40" s="432"/>
      <c r="V40" s="432"/>
      <c r="W40" s="432"/>
      <c r="X40" s="244" t="str">
        <f>IFERROR(IF(Q40="Probabilidad",(I40-(+I40*T40)),IF(Q40="Impacto",I40,"")),"")</f>
        <v/>
      </c>
      <c r="Y40" s="245" t="str">
        <f>IFERROR(IF(X40="","",IF(X40&lt;=0.2,"Muy Baja",IF(X40&lt;=0.4,"Baja",IF(X40&lt;=0.6,"Media",IF(X40&lt;=0.8,"Alta","Muy Alta"))))),"")</f>
        <v/>
      </c>
      <c r="Z40" s="246" t="str">
        <f>+X40</f>
        <v/>
      </c>
      <c r="AA40" s="245" t="str">
        <f>IFERROR(IF(AB40="","",IF(AB40&lt;=0.2,"Leve",IF(AB40&lt;=0.4,"Menor",IF(AB40&lt;=0.6,"Moderado",IF(AB40&lt;=0.8,"Mayor","Catastrófico"))))),"")</f>
        <v/>
      </c>
      <c r="AB40" s="246" t="str">
        <f>IFERROR(IF(Q40="Impacto",(M40-(+M40*T40)),IF(Q40="Probabilidad",M40,"")),"")</f>
        <v/>
      </c>
      <c r="AC40" s="247"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38"/>
      <c r="AE40" s="249"/>
      <c r="AF40" s="250"/>
      <c r="AG40" s="251"/>
      <c r="AH40" s="251"/>
      <c r="AI40" s="249"/>
      <c r="AJ40" s="250"/>
      <c r="AK40" s="250"/>
      <c r="AL40" s="250"/>
      <c r="AM40" s="250"/>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row>
    <row r="41" spans="1:68" ht="55.5" customHeight="1" x14ac:dyDescent="0.3">
      <c r="A41" s="633"/>
      <c r="B41" s="621"/>
      <c r="C41" s="621"/>
      <c r="D41" s="621"/>
      <c r="E41" s="588"/>
      <c r="F41" s="829"/>
      <c r="G41" s="636"/>
      <c r="H41" s="832"/>
      <c r="I41" s="820"/>
      <c r="J41" s="609"/>
      <c r="K41" s="820">
        <f t="shared" ref="K41:K45" si="39">IF(NOT(ISERROR(MATCH(J41,_xlfn.ANCHORARRAY(E52),0))),I54&amp;"Por favor no seleccionar los criterios de impacto",J41)</f>
        <v>0</v>
      </c>
      <c r="L41" s="823"/>
      <c r="M41" s="820"/>
      <c r="N41" s="826"/>
      <c r="O41" s="239">
        <v>2</v>
      </c>
      <c r="P41" s="240"/>
      <c r="Q41" s="241" t="str">
        <f>IF(OR(R41="Preventivo",R41="Detectivo"),"Probabilidad",IF(R41="Correctivo","Impacto",""))</f>
        <v/>
      </c>
      <c r="R41" s="432"/>
      <c r="S41" s="432"/>
      <c r="T41" s="243" t="str">
        <f t="shared" ref="T41:T45" si="40">IF(AND(R41="Preventivo",S41="Automático"),"50%",IF(AND(R41="Preventivo",S41="Manual"),"40%",IF(AND(R41="Detectivo",S41="Automático"),"40%",IF(AND(R41="Detectivo",S41="Manual"),"30%",IF(AND(R41="Correctivo",S41="Automático"),"35%",IF(AND(R41="Correctivo",S41="Manual"),"25%",""))))))</f>
        <v/>
      </c>
      <c r="U41" s="432"/>
      <c r="V41" s="432"/>
      <c r="W41" s="432"/>
      <c r="X41" s="244" t="str">
        <f>IFERROR(IF(AND(Q40="Probabilidad",Q41="Probabilidad"),(Z40-(+Z40*T41)),IF(Q41="Probabilidad",(I40-(+I40*T41)),IF(Q41="Impacto",Z40,""))),"")</f>
        <v/>
      </c>
      <c r="Y41" s="245" t="str">
        <f t="shared" si="1"/>
        <v/>
      </c>
      <c r="Z41" s="246" t="str">
        <f t="shared" ref="Z41:Z45" si="41">+X41</f>
        <v/>
      </c>
      <c r="AA41" s="245" t="str">
        <f t="shared" si="4"/>
        <v/>
      </c>
      <c r="AB41" s="246" t="str">
        <f>IFERROR(IF(AND(Q40="Impacto",Q41="Impacto"),(AB40-(+AB40*T41)),IF(Q41="Impacto",(M40-(+M40*T41)),IF(Q41="Probabilidad",AB40,""))),"")</f>
        <v/>
      </c>
      <c r="AC41" s="247"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38"/>
      <c r="AE41" s="249"/>
      <c r="AF41" s="250"/>
      <c r="AG41" s="251"/>
      <c r="AH41" s="251"/>
      <c r="AI41" s="249"/>
      <c r="AJ41" s="250"/>
      <c r="AK41" s="250"/>
      <c r="AL41" s="250"/>
      <c r="AM41" s="250"/>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row>
    <row r="42" spans="1:68" ht="55.5" customHeight="1" x14ac:dyDescent="0.3">
      <c r="A42" s="633"/>
      <c r="B42" s="621"/>
      <c r="C42" s="621"/>
      <c r="D42" s="621"/>
      <c r="E42" s="588"/>
      <c r="F42" s="829"/>
      <c r="G42" s="636"/>
      <c r="H42" s="832"/>
      <c r="I42" s="820"/>
      <c r="J42" s="609"/>
      <c r="K42" s="820">
        <f t="shared" si="39"/>
        <v>0</v>
      </c>
      <c r="L42" s="823"/>
      <c r="M42" s="820"/>
      <c r="N42" s="826"/>
      <c r="O42" s="239">
        <v>3</v>
      </c>
      <c r="P42" s="254"/>
      <c r="Q42" s="241" t="str">
        <f>IF(OR(R42="Preventivo",R42="Detectivo"),"Probabilidad",IF(R42="Correctivo","Impacto",""))</f>
        <v/>
      </c>
      <c r="R42" s="432"/>
      <c r="S42" s="432"/>
      <c r="T42" s="243" t="str">
        <f t="shared" si="40"/>
        <v/>
      </c>
      <c r="U42" s="432"/>
      <c r="V42" s="432"/>
      <c r="W42" s="432"/>
      <c r="X42" s="244" t="str">
        <f>IFERROR(IF(AND(Q41="Probabilidad",Q42="Probabilidad"),(Z41-(+Z41*T42)),IF(AND(Q41="Impacto",Q42="Probabilidad"),(Z40-(+Z40*T42)),IF(Q42="Impacto",Z41,""))),"")</f>
        <v/>
      </c>
      <c r="Y42" s="245" t="str">
        <f t="shared" si="1"/>
        <v/>
      </c>
      <c r="Z42" s="246" t="str">
        <f t="shared" si="41"/>
        <v/>
      </c>
      <c r="AA42" s="245" t="str">
        <f t="shared" si="4"/>
        <v/>
      </c>
      <c r="AB42" s="246" t="str">
        <f>IFERROR(IF(AND(Q41="Impacto",Q42="Impacto"),(AB41-(+AB41*T42)),IF(AND(Q41="Probabilidad",Q42="Impacto"),(AB40-(+AB40*T42)),IF(Q42="Probabilidad",AB41,""))),"")</f>
        <v/>
      </c>
      <c r="AC42" s="247" t="str">
        <f t="shared" si="42"/>
        <v/>
      </c>
      <c r="AD42" s="438"/>
      <c r="AE42" s="249"/>
      <c r="AF42" s="250"/>
      <c r="AG42" s="251"/>
      <c r="AH42" s="251"/>
      <c r="AI42" s="249"/>
      <c r="AJ42" s="250"/>
      <c r="AK42" s="250"/>
      <c r="AL42" s="250"/>
      <c r="AM42" s="250"/>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row>
    <row r="43" spans="1:68" ht="55.5" customHeight="1" x14ac:dyDescent="0.3">
      <c r="A43" s="633"/>
      <c r="B43" s="621"/>
      <c r="C43" s="621"/>
      <c r="D43" s="621"/>
      <c r="E43" s="588"/>
      <c r="F43" s="829"/>
      <c r="G43" s="636"/>
      <c r="H43" s="832"/>
      <c r="I43" s="820"/>
      <c r="J43" s="609"/>
      <c r="K43" s="820">
        <f t="shared" si="39"/>
        <v>0</v>
      </c>
      <c r="L43" s="823"/>
      <c r="M43" s="820"/>
      <c r="N43" s="826"/>
      <c r="O43" s="239">
        <v>4</v>
      </c>
      <c r="P43" s="240"/>
      <c r="Q43" s="241" t="str">
        <f t="shared" ref="Q43:Q45" si="43">IF(OR(R43="Preventivo",R43="Detectivo"),"Probabilidad",IF(R43="Correctivo","Impacto",""))</f>
        <v/>
      </c>
      <c r="R43" s="432"/>
      <c r="S43" s="432"/>
      <c r="T43" s="243" t="str">
        <f t="shared" si="40"/>
        <v/>
      </c>
      <c r="U43" s="432"/>
      <c r="V43" s="432"/>
      <c r="W43" s="432"/>
      <c r="X43" s="244" t="str">
        <f t="shared" ref="X43:X45" si="44">IFERROR(IF(AND(Q42="Probabilidad",Q43="Probabilidad"),(Z42-(+Z42*T43)),IF(AND(Q42="Impacto",Q43="Probabilidad"),(Z41-(+Z41*T43)),IF(Q43="Impacto",Z42,""))),"")</f>
        <v/>
      </c>
      <c r="Y43" s="245" t="str">
        <f t="shared" si="1"/>
        <v/>
      </c>
      <c r="Z43" s="246" t="str">
        <f t="shared" si="41"/>
        <v/>
      </c>
      <c r="AA43" s="245" t="str">
        <f t="shared" si="4"/>
        <v/>
      </c>
      <c r="AB43" s="246" t="str">
        <f t="shared" ref="AB43:AB45" si="45">IFERROR(IF(AND(Q42="Impacto",Q43="Impacto"),(AB42-(+AB42*T43)),IF(AND(Q42="Probabilidad",Q43="Impacto"),(AB41-(+AB41*T43)),IF(Q43="Probabilidad",AB42,""))),"")</f>
        <v/>
      </c>
      <c r="AC43" s="247"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38"/>
      <c r="AE43" s="249"/>
      <c r="AF43" s="250"/>
      <c r="AG43" s="251"/>
      <c r="AH43" s="251"/>
      <c r="AI43" s="249"/>
      <c r="AJ43" s="250"/>
      <c r="AK43" s="250"/>
      <c r="AL43" s="250"/>
      <c r="AM43" s="250"/>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row>
    <row r="44" spans="1:68" ht="55.5" customHeight="1" x14ac:dyDescent="0.3">
      <c r="A44" s="633"/>
      <c r="B44" s="621"/>
      <c r="C44" s="621"/>
      <c r="D44" s="621"/>
      <c r="E44" s="588"/>
      <c r="F44" s="829"/>
      <c r="G44" s="636"/>
      <c r="H44" s="832"/>
      <c r="I44" s="820"/>
      <c r="J44" s="609"/>
      <c r="K44" s="820">
        <f t="shared" si="39"/>
        <v>0</v>
      </c>
      <c r="L44" s="823"/>
      <c r="M44" s="820"/>
      <c r="N44" s="826"/>
      <c r="O44" s="239">
        <v>5</v>
      </c>
      <c r="P44" s="240"/>
      <c r="Q44" s="241" t="str">
        <f t="shared" si="43"/>
        <v/>
      </c>
      <c r="R44" s="432"/>
      <c r="S44" s="432"/>
      <c r="T44" s="243" t="str">
        <f t="shared" si="40"/>
        <v/>
      </c>
      <c r="U44" s="432"/>
      <c r="V44" s="432"/>
      <c r="W44" s="432"/>
      <c r="X44" s="244" t="str">
        <f t="shared" si="44"/>
        <v/>
      </c>
      <c r="Y44" s="245" t="str">
        <f t="shared" si="1"/>
        <v/>
      </c>
      <c r="Z44" s="246" t="str">
        <f t="shared" si="41"/>
        <v/>
      </c>
      <c r="AA44" s="245" t="str">
        <f t="shared" si="4"/>
        <v/>
      </c>
      <c r="AB44" s="246" t="str">
        <f t="shared" si="45"/>
        <v/>
      </c>
      <c r="AC44" s="247"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38"/>
      <c r="AE44" s="249"/>
      <c r="AF44" s="250"/>
      <c r="AG44" s="251"/>
      <c r="AH44" s="251"/>
      <c r="AI44" s="249"/>
      <c r="AJ44" s="250"/>
      <c r="AK44" s="250"/>
      <c r="AL44" s="250"/>
      <c r="AM44" s="250"/>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row>
    <row r="45" spans="1:68" ht="55.5" customHeight="1" x14ac:dyDescent="0.3">
      <c r="A45" s="634"/>
      <c r="B45" s="622"/>
      <c r="C45" s="622"/>
      <c r="D45" s="622"/>
      <c r="E45" s="589"/>
      <c r="F45" s="830"/>
      <c r="G45" s="637"/>
      <c r="H45" s="833"/>
      <c r="I45" s="821"/>
      <c r="J45" s="610"/>
      <c r="K45" s="821">
        <f t="shared" si="39"/>
        <v>0</v>
      </c>
      <c r="L45" s="824"/>
      <c r="M45" s="821"/>
      <c r="N45" s="827"/>
      <c r="O45" s="239">
        <v>6</v>
      </c>
      <c r="P45" s="240"/>
      <c r="Q45" s="241" t="str">
        <f t="shared" si="43"/>
        <v/>
      </c>
      <c r="R45" s="432"/>
      <c r="S45" s="432"/>
      <c r="T45" s="243" t="str">
        <f t="shared" si="40"/>
        <v/>
      </c>
      <c r="U45" s="432"/>
      <c r="V45" s="432"/>
      <c r="W45" s="432"/>
      <c r="X45" s="244" t="str">
        <f t="shared" si="44"/>
        <v/>
      </c>
      <c r="Y45" s="245" t="str">
        <f t="shared" si="1"/>
        <v/>
      </c>
      <c r="Z45" s="246" t="str">
        <f t="shared" si="41"/>
        <v/>
      </c>
      <c r="AA45" s="245" t="str">
        <f>IFERROR(IF(AB45="","",IF(AB45&lt;=0.2,"Leve",IF(AB45&lt;=0.4,"Menor",IF(AB45&lt;=0.6,"Moderado",IF(AB45&lt;=0.8,"Mayor","Catastrófico"))))),"")</f>
        <v/>
      </c>
      <c r="AB45" s="246" t="str">
        <f t="shared" si="45"/>
        <v/>
      </c>
      <c r="AC45" s="247"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38"/>
      <c r="AE45" s="249"/>
      <c r="AF45" s="250"/>
      <c r="AG45" s="251"/>
      <c r="AH45" s="251"/>
      <c r="AI45" s="249"/>
      <c r="AJ45" s="250"/>
      <c r="AK45" s="250"/>
      <c r="AL45" s="250"/>
      <c r="AM45" s="250"/>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row>
    <row r="46" spans="1:68" ht="55.5" customHeight="1" x14ac:dyDescent="0.3">
      <c r="A46" s="632">
        <v>7</v>
      </c>
      <c r="B46" s="620"/>
      <c r="C46" s="620"/>
      <c r="D46" s="620"/>
      <c r="E46" s="587"/>
      <c r="F46" s="828"/>
      <c r="G46" s="635"/>
      <c r="H46" s="831" t="str">
        <f>IF(G46&lt;=0,"",IF(G46&lt;=2,"Muy Baja",IF(G46&lt;=24,"Baja",IF(G46&lt;=500,"Media",IF(G46&lt;=5000,"Alta","Muy Alta")))))</f>
        <v/>
      </c>
      <c r="I46" s="819" t="str">
        <f>IF(H46="","",IF(H46="Muy Baja",0.2,IF(H46="Baja",0.4,IF(H46="Media",0.6,IF(H46="Alta",0.8,IF(H46="Muy Alta",1,))))))</f>
        <v/>
      </c>
      <c r="J46" s="608"/>
      <c r="K46" s="819">
        <f>IF(NOT(ISERROR(MATCH(J46,'[2]Tabla Impacto'!$B$221:$B$223,0))),'[2]Tabla Impacto'!$F$223&amp;"Por favor no seleccionar los criterios de impacto(Afectación Económica o presupuestal y Pérdida Reputacional)",J46)</f>
        <v>0</v>
      </c>
      <c r="L46" s="822" t="str">
        <f>IF(OR(K46='[2]Tabla Impacto'!$C$11,K46='[2]Tabla Impacto'!$D$11),"Leve",IF(OR(K46='[2]Tabla Impacto'!$C$12,K46='[2]Tabla Impacto'!$D$12),"Menor",IF(OR(K46='[2]Tabla Impacto'!$C$13,K46='[2]Tabla Impacto'!$D$13),"Moderado",IF(OR(K46='[2]Tabla Impacto'!$C$14,K46='[2]Tabla Impacto'!$D$14),"Mayor",IF(OR(K46='[2]Tabla Impacto'!$C$15,K46='[2]Tabla Impacto'!$D$15),"Catastrófico","")))))</f>
        <v/>
      </c>
      <c r="M46" s="819" t="str">
        <f>IF(L46="","",IF(L46="Leve",0.2,IF(L46="Menor",0.4,IF(L46="Moderado",0.6,IF(L46="Mayor",0.8,IF(L46="Catastrófico",1,))))))</f>
        <v/>
      </c>
      <c r="N46" s="82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9">
        <v>1</v>
      </c>
      <c r="P46" s="240"/>
      <c r="Q46" s="241" t="str">
        <f>IF(OR(R46="Preventivo",R46="Detectivo"),"Probabilidad",IF(R46="Correctivo","Impacto",""))</f>
        <v/>
      </c>
      <c r="R46" s="432"/>
      <c r="S46" s="432"/>
      <c r="T46" s="243" t="str">
        <f>IF(AND(R46="Preventivo",S46="Automático"),"50%",IF(AND(R46="Preventivo",S46="Manual"),"40%",IF(AND(R46="Detectivo",S46="Automático"),"40%",IF(AND(R46="Detectivo",S46="Manual"),"30%",IF(AND(R46="Correctivo",S46="Automático"),"35%",IF(AND(R46="Correctivo",S46="Manual"),"25%",""))))))</f>
        <v/>
      </c>
      <c r="U46" s="432"/>
      <c r="V46" s="432"/>
      <c r="W46" s="432"/>
      <c r="X46" s="244" t="str">
        <f>IFERROR(IF(Q46="Probabilidad",(I46-(+I46*T46)),IF(Q46="Impacto",I46,"")),"")</f>
        <v/>
      </c>
      <c r="Y46" s="245" t="str">
        <f>IFERROR(IF(X46="","",IF(X46&lt;=0.2,"Muy Baja",IF(X46&lt;=0.4,"Baja",IF(X46&lt;=0.6,"Media",IF(X46&lt;=0.8,"Alta","Muy Alta"))))),"")</f>
        <v/>
      </c>
      <c r="Z46" s="246" t="str">
        <f>+X46</f>
        <v/>
      </c>
      <c r="AA46" s="245" t="str">
        <f>IFERROR(IF(AB46="","",IF(AB46&lt;=0.2,"Leve",IF(AB46&lt;=0.4,"Menor",IF(AB46&lt;=0.6,"Moderado",IF(AB46&lt;=0.8,"Mayor","Catastrófico"))))),"")</f>
        <v/>
      </c>
      <c r="AB46" s="246" t="str">
        <f>IFERROR(IF(Q46="Impacto",(M46-(+M46*T46)),IF(Q46="Probabilidad",M46,"")),"")</f>
        <v/>
      </c>
      <c r="AC46" s="247"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38"/>
      <c r="AE46" s="249"/>
      <c r="AF46" s="250"/>
      <c r="AG46" s="251"/>
      <c r="AH46" s="251"/>
      <c r="AI46" s="249"/>
      <c r="AJ46" s="250"/>
      <c r="AK46" s="250"/>
      <c r="AL46" s="250"/>
      <c r="AM46" s="250"/>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row>
    <row r="47" spans="1:68" ht="55.5" customHeight="1" x14ac:dyDescent="0.3">
      <c r="A47" s="633"/>
      <c r="B47" s="621"/>
      <c r="C47" s="621"/>
      <c r="D47" s="621"/>
      <c r="E47" s="588"/>
      <c r="F47" s="829"/>
      <c r="G47" s="636"/>
      <c r="H47" s="832"/>
      <c r="I47" s="820"/>
      <c r="J47" s="609"/>
      <c r="K47" s="820">
        <f t="shared" ref="K47:K51" si="47">IF(NOT(ISERROR(MATCH(J47,_xlfn.ANCHORARRAY(E58),0))),I60&amp;"Por favor no seleccionar los criterios de impacto",J47)</f>
        <v>0</v>
      </c>
      <c r="L47" s="823"/>
      <c r="M47" s="820"/>
      <c r="N47" s="826"/>
      <c r="O47" s="239">
        <v>2</v>
      </c>
      <c r="P47" s="240"/>
      <c r="Q47" s="241" t="str">
        <f>IF(OR(R47="Preventivo",R47="Detectivo"),"Probabilidad",IF(R47="Correctivo","Impacto",""))</f>
        <v/>
      </c>
      <c r="R47" s="432"/>
      <c r="S47" s="432"/>
      <c r="T47" s="243" t="str">
        <f t="shared" ref="T47:T51" si="48">IF(AND(R47="Preventivo",S47="Automático"),"50%",IF(AND(R47="Preventivo",S47="Manual"),"40%",IF(AND(R47="Detectivo",S47="Automático"),"40%",IF(AND(R47="Detectivo",S47="Manual"),"30%",IF(AND(R47="Correctivo",S47="Automático"),"35%",IF(AND(R47="Correctivo",S47="Manual"),"25%",""))))))</f>
        <v/>
      </c>
      <c r="U47" s="432"/>
      <c r="V47" s="432"/>
      <c r="W47" s="432"/>
      <c r="X47" s="244" t="str">
        <f>IFERROR(IF(AND(Q46="Probabilidad",Q47="Probabilidad"),(Z46-(+Z46*T47)),IF(Q47="Probabilidad",(I46-(+I46*T47)),IF(Q47="Impacto",Z46,""))),"")</f>
        <v/>
      </c>
      <c r="Y47" s="245" t="str">
        <f t="shared" si="1"/>
        <v/>
      </c>
      <c r="Z47" s="246" t="str">
        <f t="shared" ref="Z47:Z51" si="49">+X47</f>
        <v/>
      </c>
      <c r="AA47" s="245" t="str">
        <f t="shared" si="4"/>
        <v/>
      </c>
      <c r="AB47" s="246" t="str">
        <f>IFERROR(IF(AND(Q46="Impacto",Q47="Impacto"),(AB46-(+AB46*T47)),IF(Q47="Impacto",(M46-(+M46*T47)),IF(Q47="Probabilidad",AB46,""))),"")</f>
        <v/>
      </c>
      <c r="AC47" s="247"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38"/>
      <c r="AE47" s="249"/>
      <c r="AF47" s="250"/>
      <c r="AG47" s="251"/>
      <c r="AH47" s="251"/>
      <c r="AI47" s="249"/>
      <c r="AJ47" s="250"/>
      <c r="AK47" s="250"/>
      <c r="AL47" s="250"/>
      <c r="AM47" s="250"/>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row>
    <row r="48" spans="1:68" ht="55.5" customHeight="1" x14ac:dyDescent="0.3">
      <c r="A48" s="633"/>
      <c r="B48" s="621"/>
      <c r="C48" s="621"/>
      <c r="D48" s="621"/>
      <c r="E48" s="588"/>
      <c r="F48" s="829"/>
      <c r="G48" s="636"/>
      <c r="H48" s="832"/>
      <c r="I48" s="820"/>
      <c r="J48" s="609"/>
      <c r="K48" s="820">
        <f t="shared" si="47"/>
        <v>0</v>
      </c>
      <c r="L48" s="823"/>
      <c r="M48" s="820"/>
      <c r="N48" s="826"/>
      <c r="O48" s="239">
        <v>3</v>
      </c>
      <c r="P48" s="254"/>
      <c r="Q48" s="241" t="str">
        <f>IF(OR(R48="Preventivo",R48="Detectivo"),"Probabilidad",IF(R48="Correctivo","Impacto",""))</f>
        <v/>
      </c>
      <c r="R48" s="432"/>
      <c r="S48" s="432"/>
      <c r="T48" s="243" t="str">
        <f t="shared" si="48"/>
        <v/>
      </c>
      <c r="U48" s="432"/>
      <c r="V48" s="432"/>
      <c r="W48" s="432"/>
      <c r="X48" s="244" t="str">
        <f>IFERROR(IF(AND(Q47="Probabilidad",Q48="Probabilidad"),(Z47-(+Z47*T48)),IF(AND(Q47="Impacto",Q48="Probabilidad"),(Z46-(+Z46*T48)),IF(Q48="Impacto",Z47,""))),"")</f>
        <v/>
      </c>
      <c r="Y48" s="245" t="str">
        <f t="shared" si="1"/>
        <v/>
      </c>
      <c r="Z48" s="246" t="str">
        <f t="shared" si="49"/>
        <v/>
      </c>
      <c r="AA48" s="245" t="str">
        <f t="shared" si="4"/>
        <v/>
      </c>
      <c r="AB48" s="246" t="str">
        <f>IFERROR(IF(AND(Q47="Impacto",Q48="Impacto"),(AB47-(+AB47*T48)),IF(AND(Q47="Probabilidad",Q48="Impacto"),(AB46-(+AB46*T48)),IF(Q48="Probabilidad",AB47,""))),"")</f>
        <v/>
      </c>
      <c r="AC48" s="247" t="str">
        <f t="shared" si="50"/>
        <v/>
      </c>
      <c r="AD48" s="438"/>
      <c r="AE48" s="249"/>
      <c r="AF48" s="250"/>
      <c r="AG48" s="251"/>
      <c r="AH48" s="251"/>
      <c r="AI48" s="249"/>
      <c r="AJ48" s="250"/>
      <c r="AK48" s="250"/>
      <c r="AL48" s="250"/>
      <c r="AM48" s="250"/>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row>
    <row r="49" spans="1:68" ht="55.5" customHeight="1" x14ac:dyDescent="0.3">
      <c r="A49" s="633"/>
      <c r="B49" s="621"/>
      <c r="C49" s="621"/>
      <c r="D49" s="621"/>
      <c r="E49" s="588"/>
      <c r="F49" s="829"/>
      <c r="G49" s="636"/>
      <c r="H49" s="832"/>
      <c r="I49" s="820"/>
      <c r="J49" s="609"/>
      <c r="K49" s="820">
        <f t="shared" si="47"/>
        <v>0</v>
      </c>
      <c r="L49" s="823"/>
      <c r="M49" s="820"/>
      <c r="N49" s="826"/>
      <c r="O49" s="239">
        <v>4</v>
      </c>
      <c r="P49" s="240"/>
      <c r="Q49" s="241" t="str">
        <f t="shared" ref="Q49:Q51" si="51">IF(OR(R49="Preventivo",R49="Detectivo"),"Probabilidad",IF(R49="Correctivo","Impacto",""))</f>
        <v/>
      </c>
      <c r="R49" s="432"/>
      <c r="S49" s="432"/>
      <c r="T49" s="243" t="str">
        <f t="shared" si="48"/>
        <v/>
      </c>
      <c r="U49" s="432"/>
      <c r="V49" s="432"/>
      <c r="W49" s="432"/>
      <c r="X49" s="244" t="str">
        <f t="shared" ref="X49:X51" si="52">IFERROR(IF(AND(Q48="Probabilidad",Q49="Probabilidad"),(Z48-(+Z48*T49)),IF(AND(Q48="Impacto",Q49="Probabilidad"),(Z47-(+Z47*T49)),IF(Q49="Impacto",Z48,""))),"")</f>
        <v/>
      </c>
      <c r="Y49" s="245" t="str">
        <f t="shared" si="1"/>
        <v/>
      </c>
      <c r="Z49" s="246" t="str">
        <f t="shared" si="49"/>
        <v/>
      </c>
      <c r="AA49" s="245" t="str">
        <f t="shared" si="4"/>
        <v/>
      </c>
      <c r="AB49" s="246" t="str">
        <f t="shared" ref="AB49:AB51" si="53">IFERROR(IF(AND(Q48="Impacto",Q49="Impacto"),(AB48-(+AB48*T49)),IF(AND(Q48="Probabilidad",Q49="Impacto"),(AB47-(+AB47*T49)),IF(Q49="Probabilidad",AB48,""))),"")</f>
        <v/>
      </c>
      <c r="AC49" s="247"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38"/>
      <c r="AE49" s="249"/>
      <c r="AF49" s="250"/>
      <c r="AG49" s="251"/>
      <c r="AH49" s="251"/>
      <c r="AI49" s="249"/>
      <c r="AJ49" s="250"/>
      <c r="AK49" s="250"/>
      <c r="AL49" s="250"/>
      <c r="AM49" s="250"/>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row>
    <row r="50" spans="1:68" ht="55.5" customHeight="1" x14ac:dyDescent="0.3">
      <c r="A50" s="633"/>
      <c r="B50" s="621"/>
      <c r="C50" s="621"/>
      <c r="D50" s="621"/>
      <c r="E50" s="588"/>
      <c r="F50" s="829"/>
      <c r="G50" s="636"/>
      <c r="H50" s="832"/>
      <c r="I50" s="820"/>
      <c r="J50" s="609"/>
      <c r="K50" s="820">
        <f t="shared" si="47"/>
        <v>0</v>
      </c>
      <c r="L50" s="823"/>
      <c r="M50" s="820"/>
      <c r="N50" s="826"/>
      <c r="O50" s="239">
        <v>5</v>
      </c>
      <c r="P50" s="240"/>
      <c r="Q50" s="241" t="str">
        <f t="shared" si="51"/>
        <v/>
      </c>
      <c r="R50" s="432"/>
      <c r="S50" s="432"/>
      <c r="T50" s="243" t="str">
        <f t="shared" si="48"/>
        <v/>
      </c>
      <c r="U50" s="432"/>
      <c r="V50" s="432"/>
      <c r="W50" s="432"/>
      <c r="X50" s="244" t="str">
        <f t="shared" si="52"/>
        <v/>
      </c>
      <c r="Y50" s="245" t="str">
        <f t="shared" si="1"/>
        <v/>
      </c>
      <c r="Z50" s="246" t="str">
        <f t="shared" si="49"/>
        <v/>
      </c>
      <c r="AA50" s="245" t="str">
        <f t="shared" si="4"/>
        <v/>
      </c>
      <c r="AB50" s="246" t="str">
        <f t="shared" si="53"/>
        <v/>
      </c>
      <c r="AC50" s="247"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38"/>
      <c r="AE50" s="249"/>
      <c r="AF50" s="250"/>
      <c r="AG50" s="251"/>
      <c r="AH50" s="251"/>
      <c r="AI50" s="249"/>
      <c r="AJ50" s="250"/>
      <c r="AK50" s="250"/>
      <c r="AL50" s="250"/>
      <c r="AM50" s="250"/>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row>
    <row r="51" spans="1:68" ht="55.5" customHeight="1" x14ac:dyDescent="0.3">
      <c r="A51" s="634"/>
      <c r="B51" s="622"/>
      <c r="C51" s="622"/>
      <c r="D51" s="622"/>
      <c r="E51" s="589"/>
      <c r="F51" s="830"/>
      <c r="G51" s="637"/>
      <c r="H51" s="833"/>
      <c r="I51" s="821"/>
      <c r="J51" s="610"/>
      <c r="K51" s="821">
        <f t="shared" si="47"/>
        <v>0</v>
      </c>
      <c r="L51" s="824"/>
      <c r="M51" s="821"/>
      <c r="N51" s="827"/>
      <c r="O51" s="239">
        <v>6</v>
      </c>
      <c r="P51" s="240"/>
      <c r="Q51" s="241" t="str">
        <f t="shared" si="51"/>
        <v/>
      </c>
      <c r="R51" s="432"/>
      <c r="S51" s="432"/>
      <c r="T51" s="243" t="str">
        <f t="shared" si="48"/>
        <v/>
      </c>
      <c r="U51" s="432"/>
      <c r="V51" s="432"/>
      <c r="W51" s="432"/>
      <c r="X51" s="244" t="str">
        <f t="shared" si="52"/>
        <v/>
      </c>
      <c r="Y51" s="245" t="str">
        <f t="shared" si="1"/>
        <v/>
      </c>
      <c r="Z51" s="246" t="str">
        <f t="shared" si="49"/>
        <v/>
      </c>
      <c r="AA51" s="245" t="str">
        <f t="shared" si="4"/>
        <v/>
      </c>
      <c r="AB51" s="246" t="str">
        <f t="shared" si="53"/>
        <v/>
      </c>
      <c r="AC51" s="247" t="str">
        <f t="shared" si="54"/>
        <v/>
      </c>
      <c r="AD51" s="438"/>
      <c r="AE51" s="249"/>
      <c r="AF51" s="250"/>
      <c r="AG51" s="251"/>
      <c r="AH51" s="251"/>
      <c r="AI51" s="249"/>
      <c r="AJ51" s="250"/>
      <c r="AK51" s="250"/>
      <c r="AL51" s="250"/>
      <c r="AM51" s="250"/>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row>
    <row r="52" spans="1:68" ht="55.5" customHeight="1" x14ac:dyDescent="0.3">
      <c r="A52" s="632">
        <v>8</v>
      </c>
      <c r="B52" s="620"/>
      <c r="C52" s="620"/>
      <c r="D52" s="620"/>
      <c r="E52" s="587"/>
      <c r="F52" s="828"/>
      <c r="G52" s="635"/>
      <c r="H52" s="831" t="str">
        <f>IF(G52&lt;=0,"",IF(G52&lt;=2,"Muy Baja",IF(G52&lt;=24,"Baja",IF(G52&lt;=500,"Media",IF(G52&lt;=5000,"Alta","Muy Alta")))))</f>
        <v/>
      </c>
      <c r="I52" s="819" t="str">
        <f>IF(H52="","",IF(H52="Muy Baja",0.2,IF(H52="Baja",0.4,IF(H52="Media",0.6,IF(H52="Alta",0.8,IF(H52="Muy Alta",1,))))))</f>
        <v/>
      </c>
      <c r="J52" s="608"/>
      <c r="K52" s="819">
        <f>IF(NOT(ISERROR(MATCH(J52,'[2]Tabla Impacto'!$B$221:$B$223,0))),'[2]Tabla Impacto'!$F$223&amp;"Por favor no seleccionar los criterios de impacto(Afectación Económica o presupuestal y Pérdida Reputacional)",J52)</f>
        <v>0</v>
      </c>
      <c r="L52" s="822" t="str">
        <f>IF(OR(K52='[2]Tabla Impacto'!$C$11,K52='[2]Tabla Impacto'!$D$11),"Leve",IF(OR(K52='[2]Tabla Impacto'!$C$12,K52='[2]Tabla Impacto'!$D$12),"Menor",IF(OR(K52='[2]Tabla Impacto'!$C$13,K52='[2]Tabla Impacto'!$D$13),"Moderado",IF(OR(K52='[2]Tabla Impacto'!$C$14,K52='[2]Tabla Impacto'!$D$14),"Mayor",IF(OR(K52='[2]Tabla Impacto'!$C$15,K52='[2]Tabla Impacto'!$D$15),"Catastrófico","")))))</f>
        <v/>
      </c>
      <c r="M52" s="819" t="str">
        <f>IF(L52="","",IF(L52="Leve",0.2,IF(L52="Menor",0.4,IF(L52="Moderado",0.6,IF(L52="Mayor",0.8,IF(L52="Catastrófico",1,))))))</f>
        <v/>
      </c>
      <c r="N52" s="82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9">
        <v>1</v>
      </c>
      <c r="P52" s="240"/>
      <c r="Q52" s="241" t="str">
        <f>IF(OR(R52="Preventivo",R52="Detectivo"),"Probabilidad",IF(R52="Correctivo","Impacto",""))</f>
        <v/>
      </c>
      <c r="R52" s="432"/>
      <c r="S52" s="432"/>
      <c r="T52" s="243" t="str">
        <f>IF(AND(R52="Preventivo",S52="Automático"),"50%",IF(AND(R52="Preventivo",S52="Manual"),"40%",IF(AND(R52="Detectivo",S52="Automático"),"40%",IF(AND(R52="Detectivo",S52="Manual"),"30%",IF(AND(R52="Correctivo",S52="Automático"),"35%",IF(AND(R52="Correctivo",S52="Manual"),"25%",""))))))</f>
        <v/>
      </c>
      <c r="U52" s="432"/>
      <c r="V52" s="432"/>
      <c r="W52" s="432"/>
      <c r="X52" s="244" t="str">
        <f>IFERROR(IF(Q52="Probabilidad",(I52-(+I52*T52)),IF(Q52="Impacto",I52,"")),"")</f>
        <v/>
      </c>
      <c r="Y52" s="245" t="str">
        <f>IFERROR(IF(X52="","",IF(X52&lt;=0.2,"Muy Baja",IF(X52&lt;=0.4,"Baja",IF(X52&lt;=0.6,"Media",IF(X52&lt;=0.8,"Alta","Muy Alta"))))),"")</f>
        <v/>
      </c>
      <c r="Z52" s="246" t="str">
        <f>+X52</f>
        <v/>
      </c>
      <c r="AA52" s="245" t="str">
        <f>IFERROR(IF(AB52="","",IF(AB52&lt;=0.2,"Leve",IF(AB52&lt;=0.4,"Menor",IF(AB52&lt;=0.6,"Moderado",IF(AB52&lt;=0.8,"Mayor","Catastrófico"))))),"")</f>
        <v/>
      </c>
      <c r="AB52" s="246" t="str">
        <f>IFERROR(IF(Q52="Impacto",(M52-(+M52*T52)),IF(Q52="Probabilidad",M52,"")),"")</f>
        <v/>
      </c>
      <c r="AC52" s="247"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38"/>
      <c r="AE52" s="249"/>
      <c r="AF52" s="250"/>
      <c r="AG52" s="251"/>
      <c r="AH52" s="251"/>
      <c r="AI52" s="249"/>
      <c r="AJ52" s="250"/>
      <c r="AK52" s="250"/>
      <c r="AL52" s="250"/>
      <c r="AM52" s="250"/>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row>
    <row r="53" spans="1:68" ht="151.5" customHeight="1" x14ac:dyDescent="0.3">
      <c r="A53" s="633"/>
      <c r="B53" s="621"/>
      <c r="C53" s="621"/>
      <c r="D53" s="621"/>
      <c r="E53" s="588"/>
      <c r="F53" s="829"/>
      <c r="G53" s="636"/>
      <c r="H53" s="832"/>
      <c r="I53" s="820"/>
      <c r="J53" s="609"/>
      <c r="K53" s="820">
        <f>IF(NOT(ISERROR(MATCH(J53,_xlfn.ANCHORARRAY(E64),0))),I66&amp;"Por favor no seleccionar los criterios de impacto",J53)</f>
        <v>0</v>
      </c>
      <c r="L53" s="823"/>
      <c r="M53" s="820"/>
      <c r="N53" s="826"/>
      <c r="O53" s="239">
        <v>2</v>
      </c>
      <c r="P53" s="240"/>
      <c r="Q53" s="241" t="str">
        <f>IF(OR(R53="Preventivo",R53="Detectivo"),"Probabilidad",IF(R53="Correctivo","Impacto",""))</f>
        <v/>
      </c>
      <c r="R53" s="432"/>
      <c r="S53" s="432"/>
      <c r="T53" s="243" t="str">
        <f t="shared" ref="T53:T57" si="55">IF(AND(R53="Preventivo",S53="Automático"),"50%",IF(AND(R53="Preventivo",S53="Manual"),"40%",IF(AND(R53="Detectivo",S53="Automático"),"40%",IF(AND(R53="Detectivo",S53="Manual"),"30%",IF(AND(R53="Correctivo",S53="Automático"),"35%",IF(AND(R53="Correctivo",S53="Manual"),"25%",""))))))</f>
        <v/>
      </c>
      <c r="U53" s="432"/>
      <c r="V53" s="432"/>
      <c r="W53" s="432"/>
      <c r="X53" s="244" t="str">
        <f>IFERROR(IF(AND(Q52="Probabilidad",Q53="Probabilidad"),(Z52-(+Z52*T53)),IF(Q53="Probabilidad",(I52-(+I52*T53)),IF(Q53="Impacto",Z52,""))),"")</f>
        <v/>
      </c>
      <c r="Y53" s="245" t="str">
        <f t="shared" si="1"/>
        <v/>
      </c>
      <c r="Z53" s="246" t="str">
        <f t="shared" ref="Z53:Z57" si="56">+X53</f>
        <v/>
      </c>
      <c r="AA53" s="245" t="str">
        <f t="shared" si="4"/>
        <v/>
      </c>
      <c r="AB53" s="246" t="str">
        <f>IFERROR(IF(AND(Q52="Impacto",Q53="Impacto"),(AB52-(+AB52*T53)),IF(Q53="Impacto",(M52-(+M52*T53)),IF(Q53="Probabilidad",AB52,""))),"")</f>
        <v/>
      </c>
      <c r="AC53" s="247"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38"/>
      <c r="AE53" s="249"/>
      <c r="AF53" s="250"/>
      <c r="AG53" s="251"/>
      <c r="AH53" s="251"/>
      <c r="AI53" s="249"/>
      <c r="AJ53" s="250"/>
      <c r="AK53" s="250"/>
      <c r="AL53" s="250"/>
      <c r="AM53" s="250"/>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row>
    <row r="54" spans="1:68" ht="151.5" customHeight="1" x14ac:dyDescent="0.3">
      <c r="A54" s="633"/>
      <c r="B54" s="621"/>
      <c r="C54" s="621"/>
      <c r="D54" s="621"/>
      <c r="E54" s="588"/>
      <c r="F54" s="829"/>
      <c r="G54" s="636"/>
      <c r="H54" s="832"/>
      <c r="I54" s="820"/>
      <c r="J54" s="609"/>
      <c r="K54" s="820">
        <f>IF(NOT(ISERROR(MATCH(J54,_xlfn.ANCHORARRAY(E65),0))),I67&amp;"Por favor no seleccionar los criterios de impacto",J54)</f>
        <v>0</v>
      </c>
      <c r="L54" s="823"/>
      <c r="M54" s="820"/>
      <c r="N54" s="826"/>
      <c r="O54" s="239">
        <v>3</v>
      </c>
      <c r="P54" s="254"/>
      <c r="Q54" s="241" t="str">
        <f>IF(OR(R54="Preventivo",R54="Detectivo"),"Probabilidad",IF(R54="Correctivo","Impacto",""))</f>
        <v/>
      </c>
      <c r="R54" s="432"/>
      <c r="S54" s="432"/>
      <c r="T54" s="243" t="str">
        <f t="shared" si="55"/>
        <v/>
      </c>
      <c r="U54" s="432"/>
      <c r="V54" s="432"/>
      <c r="W54" s="432"/>
      <c r="X54" s="244" t="str">
        <f>IFERROR(IF(AND(Q53="Probabilidad",Q54="Probabilidad"),(Z53-(+Z53*T54)),IF(AND(Q53="Impacto",Q54="Probabilidad"),(Z52-(+Z52*T54)),IF(Q54="Impacto",Z53,""))),"")</f>
        <v/>
      </c>
      <c r="Y54" s="245" t="str">
        <f t="shared" si="1"/>
        <v/>
      </c>
      <c r="Z54" s="246" t="str">
        <f t="shared" si="56"/>
        <v/>
      </c>
      <c r="AA54" s="245" t="str">
        <f t="shared" si="4"/>
        <v/>
      </c>
      <c r="AB54" s="246" t="str">
        <f>IFERROR(IF(AND(Q53="Impacto",Q54="Impacto"),(AB53-(+AB53*T54)),IF(AND(Q53="Probabilidad",Q54="Impacto"),(AB52-(+AB52*T54)),IF(Q54="Probabilidad",AB53,""))),"")</f>
        <v/>
      </c>
      <c r="AC54" s="247" t="str">
        <f t="shared" si="57"/>
        <v/>
      </c>
      <c r="AD54" s="438"/>
      <c r="AE54" s="249"/>
      <c r="AF54" s="250"/>
      <c r="AG54" s="251"/>
      <c r="AH54" s="251"/>
      <c r="AI54" s="249"/>
      <c r="AJ54" s="250"/>
      <c r="AK54" s="250"/>
      <c r="AL54" s="250"/>
      <c r="AM54" s="250"/>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row>
    <row r="55" spans="1:68" ht="151.5" customHeight="1" x14ac:dyDescent="0.3">
      <c r="A55" s="633"/>
      <c r="B55" s="621"/>
      <c r="C55" s="621"/>
      <c r="D55" s="621"/>
      <c r="E55" s="588"/>
      <c r="F55" s="829"/>
      <c r="G55" s="636"/>
      <c r="H55" s="832"/>
      <c r="I55" s="820"/>
      <c r="J55" s="609"/>
      <c r="K55" s="820">
        <f>IF(NOT(ISERROR(MATCH(J55,_xlfn.ANCHORARRAY(E66),0))),I68&amp;"Por favor no seleccionar los criterios de impacto",J55)</f>
        <v>0</v>
      </c>
      <c r="L55" s="823"/>
      <c r="M55" s="820"/>
      <c r="N55" s="826"/>
      <c r="O55" s="239">
        <v>4</v>
      </c>
      <c r="P55" s="240"/>
      <c r="Q55" s="241" t="str">
        <f t="shared" ref="Q55:Q57" si="58">IF(OR(R55="Preventivo",R55="Detectivo"),"Probabilidad",IF(R55="Correctivo","Impacto",""))</f>
        <v/>
      </c>
      <c r="R55" s="432"/>
      <c r="S55" s="432"/>
      <c r="T55" s="243" t="str">
        <f t="shared" si="55"/>
        <v/>
      </c>
      <c r="U55" s="432"/>
      <c r="V55" s="432"/>
      <c r="W55" s="432"/>
      <c r="X55" s="244" t="str">
        <f t="shared" ref="X55:X57" si="59">IFERROR(IF(AND(Q54="Probabilidad",Q55="Probabilidad"),(Z54-(+Z54*T55)),IF(AND(Q54="Impacto",Q55="Probabilidad"),(Z53-(+Z53*T55)),IF(Q55="Impacto",Z54,""))),"")</f>
        <v/>
      </c>
      <c r="Y55" s="245" t="str">
        <f t="shared" si="1"/>
        <v/>
      </c>
      <c r="Z55" s="246" t="str">
        <f t="shared" si="56"/>
        <v/>
      </c>
      <c r="AA55" s="245" t="str">
        <f t="shared" si="4"/>
        <v/>
      </c>
      <c r="AB55" s="246" t="str">
        <f t="shared" ref="AB55:AB57" si="60">IFERROR(IF(AND(Q54="Impacto",Q55="Impacto"),(AB54-(+AB54*T55)),IF(AND(Q54="Probabilidad",Q55="Impacto"),(AB53-(+AB53*T55)),IF(Q55="Probabilidad",AB54,""))),"")</f>
        <v/>
      </c>
      <c r="AC55" s="247"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38"/>
      <c r="AE55" s="249"/>
      <c r="AF55" s="250"/>
      <c r="AG55" s="251"/>
      <c r="AH55" s="251"/>
      <c r="AI55" s="249"/>
      <c r="AJ55" s="250"/>
      <c r="AK55" s="250"/>
      <c r="AL55" s="250"/>
      <c r="AM55" s="250"/>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row>
    <row r="56" spans="1:68" ht="151.5" customHeight="1" x14ac:dyDescent="0.3">
      <c r="A56" s="633"/>
      <c r="B56" s="621"/>
      <c r="C56" s="621"/>
      <c r="D56" s="621"/>
      <c r="E56" s="588"/>
      <c r="F56" s="829"/>
      <c r="G56" s="636"/>
      <c r="H56" s="832"/>
      <c r="I56" s="820"/>
      <c r="J56" s="609"/>
      <c r="K56" s="820">
        <f>IF(NOT(ISERROR(MATCH(J56,_xlfn.ANCHORARRAY(E67),0))),I69&amp;"Por favor no seleccionar los criterios de impacto",J56)</f>
        <v>0</v>
      </c>
      <c r="L56" s="823"/>
      <c r="M56" s="820"/>
      <c r="N56" s="826"/>
      <c r="O56" s="239">
        <v>5</v>
      </c>
      <c r="P56" s="240"/>
      <c r="Q56" s="241" t="str">
        <f t="shared" si="58"/>
        <v/>
      </c>
      <c r="R56" s="432"/>
      <c r="S56" s="432"/>
      <c r="T56" s="243" t="str">
        <f t="shared" si="55"/>
        <v/>
      </c>
      <c r="U56" s="432"/>
      <c r="V56" s="432"/>
      <c r="W56" s="432"/>
      <c r="X56" s="244" t="str">
        <f t="shared" si="59"/>
        <v/>
      </c>
      <c r="Y56" s="245" t="str">
        <f t="shared" si="1"/>
        <v/>
      </c>
      <c r="Z56" s="246" t="str">
        <f t="shared" si="56"/>
        <v/>
      </c>
      <c r="AA56" s="245" t="str">
        <f t="shared" si="4"/>
        <v/>
      </c>
      <c r="AB56" s="246" t="str">
        <f t="shared" si="60"/>
        <v/>
      </c>
      <c r="AC56" s="247"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38"/>
      <c r="AE56" s="249"/>
      <c r="AF56" s="250"/>
      <c r="AG56" s="251"/>
      <c r="AH56" s="251"/>
      <c r="AI56" s="249"/>
      <c r="AJ56" s="250"/>
      <c r="AK56" s="250"/>
      <c r="AL56" s="250"/>
      <c r="AM56" s="250"/>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row>
    <row r="57" spans="1:68" ht="151.5" customHeight="1" x14ac:dyDescent="0.3">
      <c r="A57" s="634"/>
      <c r="B57" s="622"/>
      <c r="C57" s="622"/>
      <c r="D57" s="622"/>
      <c r="E57" s="589"/>
      <c r="F57" s="830"/>
      <c r="G57" s="637"/>
      <c r="H57" s="833"/>
      <c r="I57" s="821"/>
      <c r="J57" s="610"/>
      <c r="K57" s="821">
        <f>IF(NOT(ISERROR(MATCH(J57,_xlfn.ANCHORARRAY(E68),0))),I70&amp;"Por favor no seleccionar los criterios de impacto",J57)</f>
        <v>0</v>
      </c>
      <c r="L57" s="824"/>
      <c r="M57" s="821"/>
      <c r="N57" s="827"/>
      <c r="O57" s="239">
        <v>6</v>
      </c>
      <c r="P57" s="240"/>
      <c r="Q57" s="241" t="str">
        <f t="shared" si="58"/>
        <v/>
      </c>
      <c r="R57" s="432"/>
      <c r="S57" s="432"/>
      <c r="T57" s="243" t="str">
        <f t="shared" si="55"/>
        <v/>
      </c>
      <c r="U57" s="432"/>
      <c r="V57" s="432"/>
      <c r="W57" s="432"/>
      <c r="X57" s="244" t="str">
        <f t="shared" si="59"/>
        <v/>
      </c>
      <c r="Y57" s="245" t="str">
        <f t="shared" si="1"/>
        <v/>
      </c>
      <c r="Z57" s="246" t="str">
        <f t="shared" si="56"/>
        <v/>
      </c>
      <c r="AA57" s="245" t="str">
        <f t="shared" si="4"/>
        <v/>
      </c>
      <c r="AB57" s="246" t="str">
        <f t="shared" si="60"/>
        <v/>
      </c>
      <c r="AC57" s="247" t="str">
        <f t="shared" si="61"/>
        <v/>
      </c>
      <c r="AD57" s="438"/>
      <c r="AE57" s="249"/>
      <c r="AF57" s="250"/>
      <c r="AG57" s="251"/>
      <c r="AH57" s="251"/>
      <c r="AI57" s="249"/>
      <c r="AJ57" s="250"/>
      <c r="AK57" s="250"/>
      <c r="AL57" s="250"/>
      <c r="AM57" s="250"/>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row>
    <row r="58" spans="1:68" ht="151.5" customHeight="1" x14ac:dyDescent="0.3">
      <c r="A58" s="632">
        <v>9</v>
      </c>
      <c r="B58" s="620"/>
      <c r="C58" s="620"/>
      <c r="D58" s="620"/>
      <c r="E58" s="587"/>
      <c r="F58" s="828"/>
      <c r="G58" s="635"/>
      <c r="H58" s="831" t="str">
        <f>IF(G58&lt;=0,"",IF(G58&lt;=2,"Muy Baja",IF(G58&lt;=24,"Baja",IF(G58&lt;=500,"Media",IF(G58&lt;=5000,"Alta","Muy Alta")))))</f>
        <v/>
      </c>
      <c r="I58" s="819" t="str">
        <f>IF(H58="","",IF(H58="Muy Baja",0.2,IF(H58="Baja",0.4,IF(H58="Media",0.6,IF(H58="Alta",0.8,IF(H58="Muy Alta",1,))))))</f>
        <v/>
      </c>
      <c r="J58" s="608"/>
      <c r="K58" s="819">
        <f>IF(NOT(ISERROR(MATCH(J58,'[2]Tabla Impacto'!$B$221:$B$223,0))),'[2]Tabla Impacto'!$F$223&amp;"Por favor no seleccionar los criterios de impacto(Afectación Económica o presupuestal y Pérdida Reputacional)",J58)</f>
        <v>0</v>
      </c>
      <c r="L58" s="822" t="str">
        <f>IF(OR(K58='[2]Tabla Impacto'!$C$11,K58='[2]Tabla Impacto'!$D$11),"Leve",IF(OR(K58='[2]Tabla Impacto'!$C$12,K58='[2]Tabla Impacto'!$D$12),"Menor",IF(OR(K58='[2]Tabla Impacto'!$C$13,K58='[2]Tabla Impacto'!$D$13),"Moderado",IF(OR(K58='[2]Tabla Impacto'!$C$14,K58='[2]Tabla Impacto'!$D$14),"Mayor",IF(OR(K58='[2]Tabla Impacto'!$C$15,K58='[2]Tabla Impacto'!$D$15),"Catastrófico","")))))</f>
        <v/>
      </c>
      <c r="M58" s="819" t="str">
        <f>IF(L58="","",IF(L58="Leve",0.2,IF(L58="Menor",0.4,IF(L58="Moderado",0.6,IF(L58="Mayor",0.8,IF(L58="Catastrófico",1,))))))</f>
        <v/>
      </c>
      <c r="N58" s="82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9">
        <v>1</v>
      </c>
      <c r="P58" s="240"/>
      <c r="Q58" s="241" t="str">
        <f>IF(OR(R58="Preventivo",R58="Detectivo"),"Probabilidad",IF(R58="Correctivo","Impacto",""))</f>
        <v/>
      </c>
      <c r="R58" s="432"/>
      <c r="S58" s="432"/>
      <c r="T58" s="243" t="str">
        <f>IF(AND(R58="Preventivo",S58="Automático"),"50%",IF(AND(R58="Preventivo",S58="Manual"),"40%",IF(AND(R58="Detectivo",S58="Automático"),"40%",IF(AND(R58="Detectivo",S58="Manual"),"30%",IF(AND(R58="Correctivo",S58="Automático"),"35%",IF(AND(R58="Correctivo",S58="Manual"),"25%",""))))))</f>
        <v/>
      </c>
      <c r="U58" s="432"/>
      <c r="V58" s="432"/>
      <c r="W58" s="432"/>
      <c r="X58" s="244" t="str">
        <f>IFERROR(IF(Q58="Probabilidad",(I58-(+I58*T58)),IF(Q58="Impacto",I58,"")),"")</f>
        <v/>
      </c>
      <c r="Y58" s="245" t="str">
        <f>IFERROR(IF(X58="","",IF(X58&lt;=0.2,"Muy Baja",IF(X58&lt;=0.4,"Baja",IF(X58&lt;=0.6,"Media",IF(X58&lt;=0.8,"Alta","Muy Alta"))))),"")</f>
        <v/>
      </c>
      <c r="Z58" s="246" t="str">
        <f>+X58</f>
        <v/>
      </c>
      <c r="AA58" s="245" t="str">
        <f>IFERROR(IF(AB58="","",IF(AB58&lt;=0.2,"Leve",IF(AB58&lt;=0.4,"Menor",IF(AB58&lt;=0.6,"Moderado",IF(AB58&lt;=0.8,"Mayor","Catastrófico"))))),"")</f>
        <v/>
      </c>
      <c r="AB58" s="246" t="str">
        <f>IFERROR(IF(Q58="Impacto",(M58-(+M58*T58)),IF(Q58="Probabilidad",M58,"")),"")</f>
        <v/>
      </c>
      <c r="AC58" s="247"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38"/>
      <c r="AE58" s="249"/>
      <c r="AF58" s="250"/>
      <c r="AG58" s="251"/>
      <c r="AH58" s="251"/>
      <c r="AI58" s="249"/>
      <c r="AJ58" s="250"/>
      <c r="AK58" s="250"/>
      <c r="AL58" s="250"/>
      <c r="AM58" s="250"/>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row>
    <row r="59" spans="1:68" ht="151.5" customHeight="1" x14ac:dyDescent="0.3">
      <c r="A59" s="633"/>
      <c r="B59" s="621"/>
      <c r="C59" s="621"/>
      <c r="D59" s="621"/>
      <c r="E59" s="588"/>
      <c r="F59" s="829"/>
      <c r="G59" s="636"/>
      <c r="H59" s="832"/>
      <c r="I59" s="820"/>
      <c r="J59" s="609"/>
      <c r="K59" s="820">
        <f>IF(NOT(ISERROR(MATCH(J59,_xlfn.ANCHORARRAY(E70),0))),I72&amp;"Por favor no seleccionar los criterios de impacto",J59)</f>
        <v>0</v>
      </c>
      <c r="L59" s="823"/>
      <c r="M59" s="820"/>
      <c r="N59" s="826"/>
      <c r="O59" s="239">
        <v>2</v>
      </c>
      <c r="P59" s="240"/>
      <c r="Q59" s="241" t="str">
        <f>IF(OR(R59="Preventivo",R59="Detectivo"),"Probabilidad",IF(R59="Correctivo","Impacto",""))</f>
        <v/>
      </c>
      <c r="R59" s="432"/>
      <c r="S59" s="432"/>
      <c r="T59" s="243" t="str">
        <f t="shared" ref="T59:T63" si="62">IF(AND(R59="Preventivo",S59="Automático"),"50%",IF(AND(R59="Preventivo",S59="Manual"),"40%",IF(AND(R59="Detectivo",S59="Automático"),"40%",IF(AND(R59="Detectivo",S59="Manual"),"30%",IF(AND(R59="Correctivo",S59="Automático"),"35%",IF(AND(R59="Correctivo",S59="Manual"),"25%",""))))))</f>
        <v/>
      </c>
      <c r="U59" s="432"/>
      <c r="V59" s="432"/>
      <c r="W59" s="432"/>
      <c r="X59" s="244" t="str">
        <f>IFERROR(IF(AND(Q58="Probabilidad",Q59="Probabilidad"),(Z58-(+Z58*T59)),IF(Q59="Probabilidad",(I58-(+I58*T59)),IF(Q59="Impacto",Z58,""))),"")</f>
        <v/>
      </c>
      <c r="Y59" s="245" t="str">
        <f t="shared" si="1"/>
        <v/>
      </c>
      <c r="Z59" s="246" t="str">
        <f t="shared" ref="Z59:Z63" si="63">+X59</f>
        <v/>
      </c>
      <c r="AA59" s="245" t="str">
        <f t="shared" si="4"/>
        <v/>
      </c>
      <c r="AB59" s="246" t="str">
        <f>IFERROR(IF(AND(Q58="Impacto",Q59="Impacto"),(AB58-(+AB58*T59)),IF(Q59="Impacto",(M58-(+M58*T59)),IF(Q59="Probabilidad",AB58,""))),"")</f>
        <v/>
      </c>
      <c r="AC59" s="247"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38"/>
      <c r="AE59" s="249"/>
      <c r="AF59" s="250"/>
      <c r="AG59" s="251"/>
      <c r="AH59" s="251"/>
      <c r="AI59" s="249"/>
      <c r="AJ59" s="250"/>
      <c r="AK59" s="250"/>
      <c r="AL59" s="250"/>
      <c r="AM59" s="250"/>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row>
    <row r="60" spans="1:68" ht="151.5" customHeight="1" x14ac:dyDescent="0.3">
      <c r="A60" s="633"/>
      <c r="B60" s="621"/>
      <c r="C60" s="621"/>
      <c r="D60" s="621"/>
      <c r="E60" s="588"/>
      <c r="F60" s="829"/>
      <c r="G60" s="636"/>
      <c r="H60" s="832"/>
      <c r="I60" s="820"/>
      <c r="J60" s="609"/>
      <c r="K60" s="820">
        <f>IF(NOT(ISERROR(MATCH(J60,_xlfn.ANCHORARRAY(E71),0))),I73&amp;"Por favor no seleccionar los criterios de impacto",J60)</f>
        <v>0</v>
      </c>
      <c r="L60" s="823"/>
      <c r="M60" s="820"/>
      <c r="N60" s="826"/>
      <c r="O60" s="239">
        <v>3</v>
      </c>
      <c r="P60" s="254"/>
      <c r="Q60" s="241" t="str">
        <f>IF(OR(R60="Preventivo",R60="Detectivo"),"Probabilidad",IF(R60="Correctivo","Impacto",""))</f>
        <v/>
      </c>
      <c r="R60" s="432"/>
      <c r="S60" s="432"/>
      <c r="T60" s="243" t="str">
        <f t="shared" si="62"/>
        <v/>
      </c>
      <c r="U60" s="432"/>
      <c r="V60" s="432"/>
      <c r="W60" s="432"/>
      <c r="X60" s="244" t="str">
        <f>IFERROR(IF(AND(Q59="Probabilidad",Q60="Probabilidad"),(Z59-(+Z59*T60)),IF(AND(Q59="Impacto",Q60="Probabilidad"),(Z58-(+Z58*T60)),IF(Q60="Impacto",Z59,""))),"")</f>
        <v/>
      </c>
      <c r="Y60" s="245" t="str">
        <f t="shared" si="1"/>
        <v/>
      </c>
      <c r="Z60" s="246" t="str">
        <f t="shared" si="63"/>
        <v/>
      </c>
      <c r="AA60" s="245" t="str">
        <f t="shared" si="4"/>
        <v/>
      </c>
      <c r="AB60" s="246" t="str">
        <f>IFERROR(IF(AND(Q59="Impacto",Q60="Impacto"),(AB59-(+AB59*T60)),IF(AND(Q59="Probabilidad",Q60="Impacto"),(AB58-(+AB58*T60)),IF(Q60="Probabilidad",AB59,""))),"")</f>
        <v/>
      </c>
      <c r="AC60" s="247" t="str">
        <f t="shared" si="64"/>
        <v/>
      </c>
      <c r="AD60" s="438"/>
      <c r="AE60" s="249"/>
      <c r="AF60" s="250"/>
      <c r="AG60" s="251"/>
      <c r="AH60" s="251"/>
      <c r="AI60" s="249"/>
      <c r="AJ60" s="250"/>
      <c r="AK60" s="250"/>
      <c r="AL60" s="250"/>
      <c r="AM60" s="250"/>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row>
    <row r="61" spans="1:68" ht="151.5" customHeight="1" x14ac:dyDescent="0.3">
      <c r="A61" s="633"/>
      <c r="B61" s="621"/>
      <c r="C61" s="621"/>
      <c r="D61" s="621"/>
      <c r="E61" s="588"/>
      <c r="F61" s="829"/>
      <c r="G61" s="636"/>
      <c r="H61" s="832"/>
      <c r="I61" s="820"/>
      <c r="J61" s="609"/>
      <c r="K61" s="820">
        <f>IF(NOT(ISERROR(MATCH(J61,_xlfn.ANCHORARRAY(E72),0))),I74&amp;"Por favor no seleccionar los criterios de impacto",J61)</f>
        <v>0</v>
      </c>
      <c r="L61" s="823"/>
      <c r="M61" s="820"/>
      <c r="N61" s="826"/>
      <c r="O61" s="239">
        <v>4</v>
      </c>
      <c r="P61" s="240"/>
      <c r="Q61" s="241" t="str">
        <f t="shared" ref="Q61:Q63" si="65">IF(OR(R61="Preventivo",R61="Detectivo"),"Probabilidad",IF(R61="Correctivo","Impacto",""))</f>
        <v/>
      </c>
      <c r="R61" s="432"/>
      <c r="S61" s="432"/>
      <c r="T61" s="243" t="str">
        <f t="shared" si="62"/>
        <v/>
      </c>
      <c r="U61" s="432"/>
      <c r="V61" s="432"/>
      <c r="W61" s="432"/>
      <c r="X61" s="244" t="str">
        <f t="shared" ref="X61:X63" si="66">IFERROR(IF(AND(Q60="Probabilidad",Q61="Probabilidad"),(Z60-(+Z60*T61)),IF(AND(Q60="Impacto",Q61="Probabilidad"),(Z59-(+Z59*T61)),IF(Q61="Impacto",Z60,""))),"")</f>
        <v/>
      </c>
      <c r="Y61" s="245" t="str">
        <f t="shared" si="1"/>
        <v/>
      </c>
      <c r="Z61" s="246" t="str">
        <f t="shared" si="63"/>
        <v/>
      </c>
      <c r="AA61" s="245" t="str">
        <f t="shared" si="4"/>
        <v/>
      </c>
      <c r="AB61" s="246" t="str">
        <f t="shared" ref="AB61:AB63" si="67">IFERROR(IF(AND(Q60="Impacto",Q61="Impacto"),(AB60-(+AB60*T61)),IF(AND(Q60="Probabilidad",Q61="Impacto"),(AB59-(+AB59*T61)),IF(Q61="Probabilidad",AB60,""))),"")</f>
        <v/>
      </c>
      <c r="AC61" s="247"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38"/>
      <c r="AE61" s="249"/>
      <c r="AF61" s="250"/>
      <c r="AG61" s="251"/>
      <c r="AH61" s="251"/>
      <c r="AI61" s="249"/>
      <c r="AJ61" s="250"/>
      <c r="AK61" s="250"/>
      <c r="AL61" s="250"/>
      <c r="AM61" s="250"/>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row>
    <row r="62" spans="1:68" ht="151.5" customHeight="1" x14ac:dyDescent="0.3">
      <c r="A62" s="633"/>
      <c r="B62" s="621"/>
      <c r="C62" s="621"/>
      <c r="D62" s="621"/>
      <c r="E62" s="588"/>
      <c r="F62" s="829"/>
      <c r="G62" s="636"/>
      <c r="H62" s="832"/>
      <c r="I62" s="820"/>
      <c r="J62" s="609"/>
      <c r="K62" s="820">
        <f>IF(NOT(ISERROR(MATCH(J62,_xlfn.ANCHORARRAY(E73),0))),I75&amp;"Por favor no seleccionar los criterios de impacto",J62)</f>
        <v>0</v>
      </c>
      <c r="L62" s="823"/>
      <c r="M62" s="820"/>
      <c r="N62" s="826"/>
      <c r="O62" s="239">
        <v>5</v>
      </c>
      <c r="P62" s="240"/>
      <c r="Q62" s="241" t="str">
        <f t="shared" si="65"/>
        <v/>
      </c>
      <c r="R62" s="432"/>
      <c r="S62" s="432"/>
      <c r="T62" s="243" t="str">
        <f t="shared" si="62"/>
        <v/>
      </c>
      <c r="U62" s="432"/>
      <c r="V62" s="432"/>
      <c r="W62" s="432"/>
      <c r="X62" s="244" t="str">
        <f t="shared" si="66"/>
        <v/>
      </c>
      <c r="Y62" s="245" t="str">
        <f t="shared" si="1"/>
        <v/>
      </c>
      <c r="Z62" s="246" t="str">
        <f t="shared" si="63"/>
        <v/>
      </c>
      <c r="AA62" s="245" t="str">
        <f t="shared" si="4"/>
        <v/>
      </c>
      <c r="AB62" s="246" t="str">
        <f t="shared" si="67"/>
        <v/>
      </c>
      <c r="AC62" s="247"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38"/>
      <c r="AE62" s="249"/>
      <c r="AF62" s="250"/>
      <c r="AG62" s="251"/>
      <c r="AH62" s="251"/>
      <c r="AI62" s="249"/>
      <c r="AJ62" s="250"/>
      <c r="AK62" s="250"/>
      <c r="AL62" s="250"/>
      <c r="AM62" s="250"/>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row>
    <row r="63" spans="1:68" ht="151.5" customHeight="1" x14ac:dyDescent="0.3">
      <c r="A63" s="634"/>
      <c r="B63" s="622"/>
      <c r="C63" s="622"/>
      <c r="D63" s="622"/>
      <c r="E63" s="589"/>
      <c r="F63" s="830"/>
      <c r="G63" s="637"/>
      <c r="H63" s="833"/>
      <c r="I63" s="821"/>
      <c r="J63" s="610"/>
      <c r="K63" s="821">
        <f>IF(NOT(ISERROR(MATCH(J63,_xlfn.ANCHORARRAY(E74),0))),I76&amp;"Por favor no seleccionar los criterios de impacto",J63)</f>
        <v>0</v>
      </c>
      <c r="L63" s="824"/>
      <c r="M63" s="821"/>
      <c r="N63" s="827"/>
      <c r="O63" s="239">
        <v>6</v>
      </c>
      <c r="P63" s="240"/>
      <c r="Q63" s="241" t="str">
        <f t="shared" si="65"/>
        <v/>
      </c>
      <c r="R63" s="432"/>
      <c r="S63" s="432"/>
      <c r="T63" s="243" t="str">
        <f t="shared" si="62"/>
        <v/>
      </c>
      <c r="U63" s="432"/>
      <c r="V63" s="432"/>
      <c r="W63" s="432"/>
      <c r="X63" s="244" t="str">
        <f t="shared" si="66"/>
        <v/>
      </c>
      <c r="Y63" s="245" t="str">
        <f t="shared" si="1"/>
        <v/>
      </c>
      <c r="Z63" s="246" t="str">
        <f t="shared" si="63"/>
        <v/>
      </c>
      <c r="AA63" s="245" t="str">
        <f t="shared" si="4"/>
        <v/>
      </c>
      <c r="AB63" s="246" t="str">
        <f t="shared" si="67"/>
        <v/>
      </c>
      <c r="AC63" s="247" t="str">
        <f t="shared" si="68"/>
        <v/>
      </c>
      <c r="AD63" s="438"/>
      <c r="AE63" s="249"/>
      <c r="AF63" s="250"/>
      <c r="AG63" s="251"/>
      <c r="AH63" s="251"/>
      <c r="AI63" s="249"/>
      <c r="AJ63" s="250"/>
      <c r="AK63" s="250"/>
      <c r="AL63" s="250"/>
      <c r="AM63" s="250"/>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row>
    <row r="64" spans="1:68" ht="151.5" customHeight="1" x14ac:dyDescent="0.3">
      <c r="A64" s="632">
        <v>10</v>
      </c>
      <c r="B64" s="620"/>
      <c r="C64" s="620"/>
      <c r="D64" s="620"/>
      <c r="E64" s="587"/>
      <c r="F64" s="828"/>
      <c r="G64" s="635"/>
      <c r="H64" s="831" t="str">
        <f>IF(G64&lt;=0,"",IF(G64&lt;=2,"Muy Baja",IF(G64&lt;=24,"Baja",IF(G64&lt;=500,"Media",IF(G64&lt;=5000,"Alta","Muy Alta")))))</f>
        <v/>
      </c>
      <c r="I64" s="819" t="str">
        <f>IF(H64="","",IF(H64="Muy Baja",0.2,IF(H64="Baja",0.4,IF(H64="Media",0.6,IF(H64="Alta",0.8,IF(H64="Muy Alta",1,))))))</f>
        <v/>
      </c>
      <c r="J64" s="608"/>
      <c r="K64" s="819">
        <f>IF(NOT(ISERROR(MATCH(J64,'[2]Tabla Impacto'!$B$221:$B$223,0))),'[2]Tabla Impacto'!$F$223&amp;"Por favor no seleccionar los criterios de impacto(Afectación Económica o presupuestal y Pérdida Reputacional)",J64)</f>
        <v>0</v>
      </c>
      <c r="L64" s="822" t="str">
        <f>IF(OR(K64='[2]Tabla Impacto'!$C$11,K64='[2]Tabla Impacto'!$D$11),"Leve",IF(OR(K64='[2]Tabla Impacto'!$C$12,K64='[2]Tabla Impacto'!$D$12),"Menor",IF(OR(K64='[2]Tabla Impacto'!$C$13,K64='[2]Tabla Impacto'!$D$13),"Moderado",IF(OR(K64='[2]Tabla Impacto'!$C$14,K64='[2]Tabla Impacto'!$D$14),"Mayor",IF(OR(K64='[2]Tabla Impacto'!$C$15,K64='[2]Tabla Impacto'!$D$15),"Catastrófico","")))))</f>
        <v/>
      </c>
      <c r="M64" s="819" t="str">
        <f>IF(L64="","",IF(L64="Leve",0.2,IF(L64="Menor",0.4,IF(L64="Moderado",0.6,IF(L64="Mayor",0.8,IF(L64="Catastrófico",1,))))))</f>
        <v/>
      </c>
      <c r="N64" s="82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9">
        <v>1</v>
      </c>
      <c r="P64" s="240"/>
      <c r="Q64" s="241" t="str">
        <f>IF(OR(R64="Preventivo",R64="Detectivo"),"Probabilidad",IF(R64="Correctivo","Impacto",""))</f>
        <v/>
      </c>
      <c r="R64" s="432"/>
      <c r="S64" s="432"/>
      <c r="T64" s="243" t="str">
        <f>IF(AND(R64="Preventivo",S64="Automático"),"50%",IF(AND(R64="Preventivo",S64="Manual"),"40%",IF(AND(R64="Detectivo",S64="Automático"),"40%",IF(AND(R64="Detectivo",S64="Manual"),"30%",IF(AND(R64="Correctivo",S64="Automático"),"35%",IF(AND(R64="Correctivo",S64="Manual"),"25%",""))))))</f>
        <v/>
      </c>
      <c r="U64" s="432"/>
      <c r="V64" s="432"/>
      <c r="W64" s="432"/>
      <c r="X64" s="244" t="str">
        <f>IFERROR(IF(Q64="Probabilidad",(I64-(+I64*T64)),IF(Q64="Impacto",I64,"")),"")</f>
        <v/>
      </c>
      <c r="Y64" s="245" t="str">
        <f>IFERROR(IF(X64="","",IF(X64&lt;=0.2,"Muy Baja",IF(X64&lt;=0.4,"Baja",IF(X64&lt;=0.6,"Media",IF(X64&lt;=0.8,"Alta","Muy Alta"))))),"")</f>
        <v/>
      </c>
      <c r="Z64" s="246" t="str">
        <f>+X64</f>
        <v/>
      </c>
      <c r="AA64" s="245" t="str">
        <f>IFERROR(IF(AB64="","",IF(AB64&lt;=0.2,"Leve",IF(AB64&lt;=0.4,"Menor",IF(AB64&lt;=0.6,"Moderado",IF(AB64&lt;=0.8,"Mayor","Catastrófico"))))),"")</f>
        <v/>
      </c>
      <c r="AB64" s="246" t="str">
        <f>IFERROR(IF(Q64="Impacto",(M64-(+M64*T64)),IF(Q64="Probabilidad",M64,"")),"")</f>
        <v/>
      </c>
      <c r="AC64" s="247"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38"/>
      <c r="AE64" s="249"/>
      <c r="AF64" s="250"/>
      <c r="AG64" s="251"/>
      <c r="AH64" s="251"/>
      <c r="AI64" s="249"/>
      <c r="AJ64" s="250"/>
      <c r="AK64" s="250"/>
      <c r="AL64" s="250"/>
      <c r="AM64" s="250"/>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row>
    <row r="65" spans="1:39" ht="151.5" customHeight="1" x14ac:dyDescent="0.3">
      <c r="A65" s="633"/>
      <c r="B65" s="621"/>
      <c r="C65" s="621"/>
      <c r="D65" s="621"/>
      <c r="E65" s="588"/>
      <c r="F65" s="829"/>
      <c r="G65" s="636"/>
      <c r="H65" s="832"/>
      <c r="I65" s="820"/>
      <c r="J65" s="609"/>
      <c r="K65" s="820">
        <f>IF(NOT(ISERROR(MATCH(J65,_xlfn.ANCHORARRAY(E76),0))),I78&amp;"Por favor no seleccionar los criterios de impacto",J65)</f>
        <v>0</v>
      </c>
      <c r="L65" s="823"/>
      <c r="M65" s="820"/>
      <c r="N65" s="826"/>
      <c r="O65" s="239">
        <v>2</v>
      </c>
      <c r="P65" s="240"/>
      <c r="Q65" s="241" t="str">
        <f>IF(OR(R65="Preventivo",R65="Detectivo"),"Probabilidad",IF(R65="Correctivo","Impacto",""))</f>
        <v/>
      </c>
      <c r="R65" s="432"/>
      <c r="S65" s="432"/>
      <c r="T65" s="243" t="str">
        <f t="shared" ref="T65:T69" si="69">IF(AND(R65="Preventivo",S65="Automático"),"50%",IF(AND(R65="Preventivo",S65="Manual"),"40%",IF(AND(R65="Detectivo",S65="Automático"),"40%",IF(AND(R65="Detectivo",S65="Manual"),"30%",IF(AND(R65="Correctivo",S65="Automático"),"35%",IF(AND(R65="Correctivo",S65="Manual"),"25%",""))))))</f>
        <v/>
      </c>
      <c r="U65" s="432"/>
      <c r="V65" s="432"/>
      <c r="W65" s="432"/>
      <c r="X65" s="244" t="str">
        <f>IFERROR(IF(AND(Q64="Probabilidad",Q65="Probabilidad"),(Z64-(+Z64*T65)),IF(Q65="Probabilidad",(I64-(+I64*T65)),IF(Q65="Impacto",Z64,""))),"")</f>
        <v/>
      </c>
      <c r="Y65" s="245" t="str">
        <f t="shared" si="1"/>
        <v/>
      </c>
      <c r="Z65" s="246" t="str">
        <f t="shared" ref="Z65:Z69" si="70">+X65</f>
        <v/>
      </c>
      <c r="AA65" s="245" t="str">
        <f t="shared" si="4"/>
        <v/>
      </c>
      <c r="AB65" s="246" t="str">
        <f>IFERROR(IF(AND(Q64="Impacto",Q65="Impacto"),(AB64-(+AB64*T65)),IF(Q65="Impacto",(M64-(+M64*T65)),IF(Q65="Probabilidad",AB64,""))),"")</f>
        <v/>
      </c>
      <c r="AC65" s="247"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38"/>
      <c r="AE65" s="249"/>
      <c r="AF65" s="250"/>
      <c r="AG65" s="251"/>
      <c r="AH65" s="251"/>
      <c r="AI65" s="249"/>
      <c r="AJ65" s="250"/>
      <c r="AK65" s="250"/>
      <c r="AL65" s="250"/>
      <c r="AM65" s="250"/>
    </row>
    <row r="66" spans="1:39" ht="151.5" customHeight="1" x14ac:dyDescent="0.3">
      <c r="A66" s="633"/>
      <c r="B66" s="621"/>
      <c r="C66" s="621"/>
      <c r="D66" s="621"/>
      <c r="E66" s="588"/>
      <c r="F66" s="829"/>
      <c r="G66" s="636"/>
      <c r="H66" s="832"/>
      <c r="I66" s="820"/>
      <c r="J66" s="609"/>
      <c r="K66" s="820">
        <f>IF(NOT(ISERROR(MATCH(J66,_xlfn.ANCHORARRAY(E77),0))),I79&amp;"Por favor no seleccionar los criterios de impacto",J66)</f>
        <v>0</v>
      </c>
      <c r="L66" s="823"/>
      <c r="M66" s="820"/>
      <c r="N66" s="826"/>
      <c r="O66" s="239">
        <v>3</v>
      </c>
      <c r="P66" s="254"/>
      <c r="Q66" s="241" t="str">
        <f>IF(OR(R66="Preventivo",R66="Detectivo"),"Probabilidad",IF(R66="Correctivo","Impacto",""))</f>
        <v/>
      </c>
      <c r="R66" s="432"/>
      <c r="S66" s="432"/>
      <c r="T66" s="243" t="str">
        <f t="shared" si="69"/>
        <v/>
      </c>
      <c r="U66" s="432"/>
      <c r="V66" s="432"/>
      <c r="W66" s="432"/>
      <c r="X66" s="244" t="str">
        <f>IFERROR(IF(AND(Q65="Probabilidad",Q66="Probabilidad"),(Z65-(+Z65*T66)),IF(AND(Q65="Impacto",Q66="Probabilidad"),(Z64-(+Z64*T66)),IF(Q66="Impacto",Z65,""))),"")</f>
        <v/>
      </c>
      <c r="Y66" s="245" t="str">
        <f t="shared" si="1"/>
        <v/>
      </c>
      <c r="Z66" s="246" t="str">
        <f t="shared" si="70"/>
        <v/>
      </c>
      <c r="AA66" s="245" t="str">
        <f t="shared" si="4"/>
        <v/>
      </c>
      <c r="AB66" s="246" t="str">
        <f>IFERROR(IF(AND(Q65="Impacto",Q66="Impacto"),(AB65-(+AB65*T66)),IF(AND(Q65="Probabilidad",Q66="Impacto"),(AB64-(+AB64*T66)),IF(Q66="Probabilidad",AB65,""))),"")</f>
        <v/>
      </c>
      <c r="AC66" s="247" t="str">
        <f t="shared" si="71"/>
        <v/>
      </c>
      <c r="AD66" s="438"/>
      <c r="AE66" s="249"/>
      <c r="AF66" s="250"/>
      <c r="AG66" s="251"/>
      <c r="AH66" s="251"/>
      <c r="AI66" s="249"/>
      <c r="AJ66" s="250"/>
      <c r="AK66" s="250"/>
      <c r="AL66" s="250"/>
      <c r="AM66" s="250"/>
    </row>
    <row r="67" spans="1:39" ht="151.5" customHeight="1" x14ac:dyDescent="0.3">
      <c r="A67" s="633"/>
      <c r="B67" s="621"/>
      <c r="C67" s="621"/>
      <c r="D67" s="621"/>
      <c r="E67" s="588"/>
      <c r="F67" s="829"/>
      <c r="G67" s="636"/>
      <c r="H67" s="832"/>
      <c r="I67" s="820"/>
      <c r="J67" s="609"/>
      <c r="K67" s="820">
        <f>IF(NOT(ISERROR(MATCH(J67,_xlfn.ANCHORARRAY(E78),0))),I80&amp;"Por favor no seleccionar los criterios de impacto",J67)</f>
        <v>0</v>
      </c>
      <c r="L67" s="823"/>
      <c r="M67" s="820"/>
      <c r="N67" s="826"/>
      <c r="O67" s="239">
        <v>4</v>
      </c>
      <c r="P67" s="240"/>
      <c r="Q67" s="241" t="str">
        <f t="shared" ref="Q67:Q69" si="72">IF(OR(R67="Preventivo",R67="Detectivo"),"Probabilidad",IF(R67="Correctivo","Impacto",""))</f>
        <v/>
      </c>
      <c r="R67" s="432"/>
      <c r="S67" s="432"/>
      <c r="T67" s="243" t="str">
        <f t="shared" si="69"/>
        <v/>
      </c>
      <c r="U67" s="432"/>
      <c r="V67" s="432"/>
      <c r="W67" s="432"/>
      <c r="X67" s="244" t="str">
        <f t="shared" ref="X67:X69" si="73">IFERROR(IF(AND(Q66="Probabilidad",Q67="Probabilidad"),(Z66-(+Z66*T67)),IF(AND(Q66="Impacto",Q67="Probabilidad"),(Z65-(+Z65*T67)),IF(Q67="Impacto",Z66,""))),"")</f>
        <v/>
      </c>
      <c r="Y67" s="245" t="str">
        <f t="shared" si="1"/>
        <v/>
      </c>
      <c r="Z67" s="246" t="str">
        <f t="shared" si="70"/>
        <v/>
      </c>
      <c r="AA67" s="245" t="str">
        <f t="shared" si="4"/>
        <v/>
      </c>
      <c r="AB67" s="246" t="str">
        <f t="shared" ref="AB67:AB69" si="74">IFERROR(IF(AND(Q66="Impacto",Q67="Impacto"),(AB66-(+AB66*T67)),IF(AND(Q66="Probabilidad",Q67="Impacto"),(AB65-(+AB65*T67)),IF(Q67="Probabilidad",AB66,""))),"")</f>
        <v/>
      </c>
      <c r="AC67" s="247"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38"/>
      <c r="AE67" s="249"/>
      <c r="AF67" s="250"/>
      <c r="AG67" s="251"/>
      <c r="AH67" s="251"/>
      <c r="AI67" s="249"/>
      <c r="AJ67" s="250"/>
      <c r="AK67" s="250"/>
      <c r="AL67" s="250"/>
      <c r="AM67" s="250"/>
    </row>
    <row r="68" spans="1:39" ht="151.5" customHeight="1" x14ac:dyDescent="0.3">
      <c r="A68" s="633"/>
      <c r="B68" s="621"/>
      <c r="C68" s="621"/>
      <c r="D68" s="621"/>
      <c r="E68" s="588"/>
      <c r="F68" s="829"/>
      <c r="G68" s="636"/>
      <c r="H68" s="832"/>
      <c r="I68" s="820"/>
      <c r="J68" s="609"/>
      <c r="K68" s="820">
        <f>IF(NOT(ISERROR(MATCH(J68,_xlfn.ANCHORARRAY(E79),0))),I81&amp;"Por favor no seleccionar los criterios de impacto",J68)</f>
        <v>0</v>
      </c>
      <c r="L68" s="823"/>
      <c r="M68" s="820"/>
      <c r="N68" s="826"/>
      <c r="O68" s="239">
        <v>5</v>
      </c>
      <c r="P68" s="240"/>
      <c r="Q68" s="241" t="str">
        <f t="shared" si="72"/>
        <v/>
      </c>
      <c r="R68" s="432"/>
      <c r="S68" s="432"/>
      <c r="T68" s="243" t="str">
        <f t="shared" si="69"/>
        <v/>
      </c>
      <c r="U68" s="432"/>
      <c r="V68" s="432"/>
      <c r="W68" s="432"/>
      <c r="X68" s="244" t="str">
        <f t="shared" si="73"/>
        <v/>
      </c>
      <c r="Y68" s="245" t="str">
        <f t="shared" si="1"/>
        <v/>
      </c>
      <c r="Z68" s="246" t="str">
        <f t="shared" si="70"/>
        <v/>
      </c>
      <c r="AA68" s="245" t="str">
        <f t="shared" si="4"/>
        <v/>
      </c>
      <c r="AB68" s="246" t="str">
        <f t="shared" si="74"/>
        <v/>
      </c>
      <c r="AC68" s="247"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38"/>
      <c r="AE68" s="249"/>
      <c r="AF68" s="250"/>
      <c r="AG68" s="251"/>
      <c r="AH68" s="251"/>
      <c r="AI68" s="249"/>
      <c r="AJ68" s="250"/>
      <c r="AK68" s="250"/>
      <c r="AL68" s="250"/>
      <c r="AM68" s="250"/>
    </row>
    <row r="69" spans="1:39" ht="151.5" customHeight="1" x14ac:dyDescent="0.3">
      <c r="A69" s="634"/>
      <c r="B69" s="622"/>
      <c r="C69" s="622"/>
      <c r="D69" s="622"/>
      <c r="E69" s="589"/>
      <c r="F69" s="830"/>
      <c r="G69" s="637"/>
      <c r="H69" s="833"/>
      <c r="I69" s="821"/>
      <c r="J69" s="610"/>
      <c r="K69" s="821">
        <f>IF(NOT(ISERROR(MATCH(J69,_xlfn.ANCHORARRAY(E80),0))),I82&amp;"Por favor no seleccionar los criterios de impacto",J69)</f>
        <v>0</v>
      </c>
      <c r="L69" s="824"/>
      <c r="M69" s="821"/>
      <c r="N69" s="827"/>
      <c r="O69" s="239">
        <v>6</v>
      </c>
      <c r="P69" s="240"/>
      <c r="Q69" s="241" t="str">
        <f t="shared" si="72"/>
        <v/>
      </c>
      <c r="R69" s="432"/>
      <c r="S69" s="432"/>
      <c r="T69" s="243" t="str">
        <f t="shared" si="69"/>
        <v/>
      </c>
      <c r="U69" s="432"/>
      <c r="V69" s="432"/>
      <c r="W69" s="432"/>
      <c r="X69" s="244" t="str">
        <f t="shared" si="73"/>
        <v/>
      </c>
      <c r="Y69" s="245" t="str">
        <f t="shared" si="1"/>
        <v/>
      </c>
      <c r="Z69" s="246" t="str">
        <f t="shared" si="70"/>
        <v/>
      </c>
      <c r="AA69" s="245" t="str">
        <f t="shared" si="4"/>
        <v/>
      </c>
      <c r="AB69" s="246" t="str">
        <f t="shared" si="74"/>
        <v/>
      </c>
      <c r="AC69" s="247" t="str">
        <f t="shared" si="75"/>
        <v/>
      </c>
      <c r="AD69" s="438"/>
      <c r="AE69" s="249"/>
      <c r="AF69" s="250"/>
      <c r="AG69" s="251"/>
      <c r="AH69" s="251"/>
      <c r="AI69" s="249"/>
      <c r="AJ69" s="250"/>
      <c r="AK69" s="250"/>
      <c r="AL69" s="250"/>
      <c r="AM69" s="250"/>
    </row>
    <row r="70" spans="1:39" ht="49.5" customHeight="1" x14ac:dyDescent="0.3">
      <c r="A70" s="256"/>
      <c r="B70" s="638" t="s">
        <v>565</v>
      </c>
      <c r="C70" s="639"/>
      <c r="D70" s="639"/>
      <c r="E70" s="639"/>
      <c r="F70" s="639"/>
      <c r="G70" s="639"/>
      <c r="H70" s="639"/>
      <c r="I70" s="639"/>
      <c r="J70" s="639"/>
      <c r="K70" s="639"/>
      <c r="L70" s="639"/>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40"/>
    </row>
    <row r="72" spans="1:39" x14ac:dyDescent="0.3">
      <c r="A72" s="232"/>
      <c r="B72" s="257" t="s">
        <v>566</v>
      </c>
      <c r="C72" s="232"/>
      <c r="D72" s="232"/>
      <c r="F72" s="232"/>
    </row>
  </sheetData>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0" priority="101" operator="equal">
      <formula>"Muy Alta"</formula>
    </cfRule>
    <cfRule type="cellIs" dxfId="289" priority="102" operator="equal">
      <formula>"Alta"</formula>
    </cfRule>
    <cfRule type="cellIs" dxfId="288" priority="103" operator="equal">
      <formula>"Media"</formula>
    </cfRule>
    <cfRule type="cellIs" dxfId="287" priority="104" operator="equal">
      <formula>"Baja"</formula>
    </cfRule>
    <cfRule type="cellIs" dxfId="286" priority="105" operator="equal">
      <formula>"Muy Baja"</formula>
    </cfRule>
  </conditionalFormatting>
  <conditionalFormatting sqref="H22">
    <cfRule type="cellIs" dxfId="285" priority="83" operator="equal">
      <formula>"Muy Alta"</formula>
    </cfRule>
    <cfRule type="cellIs" dxfId="284" priority="84" operator="equal">
      <formula>"Alta"</formula>
    </cfRule>
    <cfRule type="cellIs" dxfId="283" priority="85" operator="equal">
      <formula>"Media"</formula>
    </cfRule>
    <cfRule type="cellIs" dxfId="282" priority="86" operator="equal">
      <formula>"Baja"</formula>
    </cfRule>
    <cfRule type="cellIs" dxfId="281" priority="87" operator="equal">
      <formula>"Muy Baja"</formula>
    </cfRule>
  </conditionalFormatting>
  <conditionalFormatting sqref="H28">
    <cfRule type="cellIs" dxfId="280" priority="74" operator="equal">
      <formula>"Muy Alta"</formula>
    </cfRule>
    <cfRule type="cellIs" dxfId="279" priority="75" operator="equal">
      <formula>"Alta"</formula>
    </cfRule>
    <cfRule type="cellIs" dxfId="278" priority="76" operator="equal">
      <formula>"Media"</formula>
    </cfRule>
    <cfRule type="cellIs" dxfId="277" priority="77" operator="equal">
      <formula>"Baja"</formula>
    </cfRule>
    <cfRule type="cellIs" dxfId="276" priority="78" operator="equal">
      <formula>"Muy Baja"</formula>
    </cfRule>
  </conditionalFormatting>
  <conditionalFormatting sqref="H34">
    <cfRule type="cellIs" dxfId="275" priority="65" operator="equal">
      <formula>"Muy Alta"</formula>
    </cfRule>
    <cfRule type="cellIs" dxfId="274" priority="66" operator="equal">
      <formula>"Alta"</formula>
    </cfRule>
    <cfRule type="cellIs" dxfId="273" priority="67" operator="equal">
      <formula>"Media"</formula>
    </cfRule>
    <cfRule type="cellIs" dxfId="272" priority="68" operator="equal">
      <formula>"Baja"</formula>
    </cfRule>
    <cfRule type="cellIs" dxfId="271" priority="69" operator="equal">
      <formula>"Muy Baja"</formula>
    </cfRule>
  </conditionalFormatting>
  <conditionalFormatting sqref="H40">
    <cfRule type="cellIs" dxfId="270" priority="56" operator="equal">
      <formula>"Muy Alta"</formula>
    </cfRule>
    <cfRule type="cellIs" dxfId="269" priority="57" operator="equal">
      <formula>"Alta"</formula>
    </cfRule>
    <cfRule type="cellIs" dxfId="268" priority="58" operator="equal">
      <formula>"Media"</formula>
    </cfRule>
    <cfRule type="cellIs" dxfId="267" priority="59" operator="equal">
      <formula>"Baja"</formula>
    </cfRule>
    <cfRule type="cellIs" dxfId="266" priority="60" operator="equal">
      <formula>"Muy Baja"</formula>
    </cfRule>
  </conditionalFormatting>
  <conditionalFormatting sqref="H46">
    <cfRule type="cellIs" dxfId="265" priority="47" operator="equal">
      <formula>"Muy Alta"</formula>
    </cfRule>
    <cfRule type="cellIs" dxfId="264" priority="48" operator="equal">
      <formula>"Alta"</formula>
    </cfRule>
    <cfRule type="cellIs" dxfId="263" priority="49" operator="equal">
      <formula>"Media"</formula>
    </cfRule>
    <cfRule type="cellIs" dxfId="262" priority="50" operator="equal">
      <formula>"Baja"</formula>
    </cfRule>
    <cfRule type="cellIs" dxfId="261" priority="51" operator="equal">
      <formula>"Muy Baja"</formula>
    </cfRule>
  </conditionalFormatting>
  <conditionalFormatting sqref="H52">
    <cfRule type="cellIs" dxfId="260" priority="38" operator="equal">
      <formula>"Muy Alta"</formula>
    </cfRule>
    <cfRule type="cellIs" dxfId="259" priority="39" operator="equal">
      <formula>"Alta"</formula>
    </cfRule>
    <cfRule type="cellIs" dxfId="258" priority="40" operator="equal">
      <formula>"Media"</formula>
    </cfRule>
    <cfRule type="cellIs" dxfId="257" priority="41" operator="equal">
      <formula>"Baja"</formula>
    </cfRule>
    <cfRule type="cellIs" dxfId="256" priority="42" operator="equal">
      <formula>"Muy Baja"</formula>
    </cfRule>
  </conditionalFormatting>
  <conditionalFormatting sqref="H58">
    <cfRule type="cellIs" dxfId="255" priority="29" operator="equal">
      <formula>"Muy Alta"</formula>
    </cfRule>
    <cfRule type="cellIs" dxfId="254" priority="30" operator="equal">
      <formula>"Alta"</formula>
    </cfRule>
    <cfRule type="cellIs" dxfId="253" priority="31" operator="equal">
      <formula>"Media"</formula>
    </cfRule>
    <cfRule type="cellIs" dxfId="252" priority="32" operator="equal">
      <formula>"Baja"</formula>
    </cfRule>
    <cfRule type="cellIs" dxfId="251" priority="33" operator="equal">
      <formula>"Muy Baja"</formula>
    </cfRule>
  </conditionalFormatting>
  <conditionalFormatting sqref="H64">
    <cfRule type="cellIs" dxfId="250" priority="20" operator="equal">
      <formula>"Muy Alta"</formula>
    </cfRule>
    <cfRule type="cellIs" dxfId="249" priority="21" operator="equal">
      <formula>"Alta"</formula>
    </cfRule>
    <cfRule type="cellIs" dxfId="248" priority="22" operator="equal">
      <formula>"Media"</formula>
    </cfRule>
    <cfRule type="cellIs" dxfId="247" priority="23" operator="equal">
      <formula>"Baja"</formula>
    </cfRule>
    <cfRule type="cellIs" dxfId="246" priority="24" operator="equal">
      <formula>"Muy Baja"</formula>
    </cfRule>
  </conditionalFormatting>
  <conditionalFormatting sqref="K10:K69">
    <cfRule type="containsText" dxfId="245" priority="1" operator="containsText" text="❌">
      <formula>NOT(ISERROR(SEARCH("❌",K10)))</formula>
    </cfRule>
  </conditionalFormatting>
  <conditionalFormatting sqref="L10 L16 L22 L28 L34 L40 L46 L52 L58 L64">
    <cfRule type="cellIs" dxfId="244" priority="96" operator="equal">
      <formula>"Catastrófico"</formula>
    </cfRule>
    <cfRule type="cellIs" dxfId="243" priority="97" operator="equal">
      <formula>"Mayor"</formula>
    </cfRule>
    <cfRule type="cellIs" dxfId="242" priority="98" operator="equal">
      <formula>"Moderado"</formula>
    </cfRule>
    <cfRule type="cellIs" dxfId="241" priority="99" operator="equal">
      <formula>"Menor"</formula>
    </cfRule>
    <cfRule type="cellIs" dxfId="240" priority="100" operator="equal">
      <formula>"Leve"</formula>
    </cfRule>
  </conditionalFormatting>
  <conditionalFormatting sqref="N10">
    <cfRule type="cellIs" dxfId="239" priority="92" operator="equal">
      <formula>"Extremo"</formula>
    </cfRule>
    <cfRule type="cellIs" dxfId="238" priority="93" operator="equal">
      <formula>"Alto"</formula>
    </cfRule>
    <cfRule type="cellIs" dxfId="237" priority="94" operator="equal">
      <formula>"Moderado"</formula>
    </cfRule>
    <cfRule type="cellIs" dxfId="236" priority="95" operator="equal">
      <formula>"Bajo"</formula>
    </cfRule>
  </conditionalFormatting>
  <conditionalFormatting sqref="N16">
    <cfRule type="cellIs" dxfId="235" priority="88" operator="equal">
      <formula>"Extremo"</formula>
    </cfRule>
    <cfRule type="cellIs" dxfId="234" priority="89" operator="equal">
      <formula>"Alto"</formula>
    </cfRule>
    <cfRule type="cellIs" dxfId="233" priority="90" operator="equal">
      <formula>"Moderado"</formula>
    </cfRule>
    <cfRule type="cellIs" dxfId="232" priority="91" operator="equal">
      <formula>"Bajo"</formula>
    </cfRule>
  </conditionalFormatting>
  <conditionalFormatting sqref="N22">
    <cfRule type="cellIs" dxfId="231" priority="79" operator="equal">
      <formula>"Extremo"</formula>
    </cfRule>
    <cfRule type="cellIs" dxfId="230" priority="80" operator="equal">
      <formula>"Alto"</formula>
    </cfRule>
    <cfRule type="cellIs" dxfId="229" priority="81" operator="equal">
      <formula>"Moderado"</formula>
    </cfRule>
    <cfRule type="cellIs" dxfId="228" priority="82" operator="equal">
      <formula>"Bajo"</formula>
    </cfRule>
  </conditionalFormatting>
  <conditionalFormatting sqref="N28">
    <cfRule type="cellIs" dxfId="227" priority="70" operator="equal">
      <formula>"Extremo"</formula>
    </cfRule>
    <cfRule type="cellIs" dxfId="226" priority="71" operator="equal">
      <formula>"Alto"</formula>
    </cfRule>
    <cfRule type="cellIs" dxfId="225" priority="72" operator="equal">
      <formula>"Moderado"</formula>
    </cfRule>
    <cfRule type="cellIs" dxfId="224" priority="73" operator="equal">
      <formula>"Bajo"</formula>
    </cfRule>
  </conditionalFormatting>
  <conditionalFormatting sqref="N34">
    <cfRule type="cellIs" dxfId="223" priority="61" operator="equal">
      <formula>"Extremo"</formula>
    </cfRule>
    <cfRule type="cellIs" dxfId="222" priority="62" operator="equal">
      <formula>"Alto"</formula>
    </cfRule>
    <cfRule type="cellIs" dxfId="221" priority="63" operator="equal">
      <formula>"Moderado"</formula>
    </cfRule>
    <cfRule type="cellIs" dxfId="220" priority="64" operator="equal">
      <formula>"Bajo"</formula>
    </cfRule>
  </conditionalFormatting>
  <conditionalFormatting sqref="N40">
    <cfRule type="cellIs" dxfId="219" priority="52" operator="equal">
      <formula>"Extremo"</formula>
    </cfRule>
    <cfRule type="cellIs" dxfId="218" priority="53" operator="equal">
      <formula>"Alto"</formula>
    </cfRule>
    <cfRule type="cellIs" dxfId="217" priority="54" operator="equal">
      <formula>"Moderado"</formula>
    </cfRule>
    <cfRule type="cellIs" dxfId="216" priority="55" operator="equal">
      <formula>"Bajo"</formula>
    </cfRule>
  </conditionalFormatting>
  <conditionalFormatting sqref="N46">
    <cfRule type="cellIs" dxfId="215" priority="43" operator="equal">
      <formula>"Extremo"</formula>
    </cfRule>
    <cfRule type="cellIs" dxfId="214" priority="44" operator="equal">
      <formula>"Alto"</formula>
    </cfRule>
    <cfRule type="cellIs" dxfId="213" priority="45" operator="equal">
      <formula>"Moderado"</formula>
    </cfRule>
    <cfRule type="cellIs" dxfId="212" priority="46" operator="equal">
      <formula>"Bajo"</formula>
    </cfRule>
  </conditionalFormatting>
  <conditionalFormatting sqref="N52">
    <cfRule type="cellIs" dxfId="211" priority="34" operator="equal">
      <formula>"Extremo"</formula>
    </cfRule>
    <cfRule type="cellIs" dxfId="210" priority="35" operator="equal">
      <formula>"Alto"</formula>
    </cfRule>
    <cfRule type="cellIs" dxfId="209" priority="36" operator="equal">
      <formula>"Moderado"</formula>
    </cfRule>
    <cfRule type="cellIs" dxfId="208" priority="37" operator="equal">
      <formula>"Bajo"</formula>
    </cfRule>
  </conditionalFormatting>
  <conditionalFormatting sqref="N58">
    <cfRule type="cellIs" dxfId="207" priority="25" operator="equal">
      <formula>"Extremo"</formula>
    </cfRule>
    <cfRule type="cellIs" dxfId="206" priority="26" operator="equal">
      <formula>"Alto"</formula>
    </cfRule>
    <cfRule type="cellIs" dxfId="205" priority="27" operator="equal">
      <formula>"Moderado"</formula>
    </cfRule>
    <cfRule type="cellIs" dxfId="204" priority="28" operator="equal">
      <formula>"Bajo"</formula>
    </cfRule>
  </conditionalFormatting>
  <conditionalFormatting sqref="N64">
    <cfRule type="cellIs" dxfId="203" priority="16" operator="equal">
      <formula>"Extremo"</formula>
    </cfRule>
    <cfRule type="cellIs" dxfId="202" priority="17" operator="equal">
      <formula>"Alto"</formula>
    </cfRule>
    <cfRule type="cellIs" dxfId="201" priority="18" operator="equal">
      <formula>"Moderado"</formula>
    </cfRule>
    <cfRule type="cellIs" dxfId="200" priority="19" operator="equal">
      <formula>"Bajo"</formula>
    </cfRule>
  </conditionalFormatting>
  <conditionalFormatting sqref="Y10:Y69">
    <cfRule type="cellIs" dxfId="199" priority="11" operator="equal">
      <formula>"Muy Alta"</formula>
    </cfRule>
    <cfRule type="cellIs" dxfId="198" priority="12" operator="equal">
      <formula>"Alta"</formula>
    </cfRule>
    <cfRule type="cellIs" dxfId="197" priority="13" operator="equal">
      <formula>"Media"</formula>
    </cfRule>
    <cfRule type="cellIs" dxfId="196" priority="14" operator="equal">
      <formula>"Baja"</formula>
    </cfRule>
    <cfRule type="cellIs" dxfId="195" priority="15" operator="equal">
      <formula>"Muy Baja"</formula>
    </cfRule>
  </conditionalFormatting>
  <conditionalFormatting sqref="AA10:AA69">
    <cfRule type="cellIs" dxfId="194" priority="6" operator="equal">
      <formula>"Catastrófico"</formula>
    </cfRule>
    <cfRule type="cellIs" dxfId="193" priority="7" operator="equal">
      <formula>"Mayor"</formula>
    </cfRule>
    <cfRule type="cellIs" dxfId="192" priority="8" operator="equal">
      <formula>"Moderado"</formula>
    </cfRule>
    <cfRule type="cellIs" dxfId="191" priority="9" operator="equal">
      <formula>"Menor"</formula>
    </cfRule>
    <cfRule type="cellIs" dxfId="190" priority="10" operator="equal">
      <formula>"Leve"</formula>
    </cfRule>
  </conditionalFormatting>
  <conditionalFormatting sqref="AC10:AC69">
    <cfRule type="cellIs" dxfId="189" priority="2" operator="equal">
      <formula>"Extremo"</formula>
    </cfRule>
    <cfRule type="cellIs" dxfId="188" priority="3" operator="equal">
      <formula>"Alto"</formula>
    </cfRule>
    <cfRule type="cellIs" dxfId="187" priority="4" operator="equal">
      <formula>"Moderado"</formula>
    </cfRule>
    <cfRule type="cellIs" dxfId="186"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B8011FF-7BEE-4438-AC79-FA5F21BE19C5}">
          <x14:formula1>
            <xm:f>Hoja1!$A$1:$A$14</xm:f>
          </x14:formula1>
          <xm:sqref>C4:V4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7E3BC-367E-4C25-8B0D-6F0275711500}">
  <sheetPr>
    <tabColor theme="5" tint="-0.249977111117893"/>
  </sheetPr>
  <dimension ref="A1:CU140"/>
  <sheetViews>
    <sheetView zoomScale="40" zoomScaleNormal="40" workbookViewId="0">
      <selection activeCell="F49" sqref="F49:F54"/>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41" t="s">
        <v>567</v>
      </c>
      <c r="C2" s="641"/>
      <c r="D2" s="641"/>
      <c r="E2" s="641"/>
      <c r="F2" s="641"/>
      <c r="G2" s="641"/>
      <c r="H2" s="641"/>
      <c r="I2" s="641"/>
      <c r="J2" s="642" t="s">
        <v>463</v>
      </c>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41"/>
      <c r="C3" s="641"/>
      <c r="D3" s="641"/>
      <c r="E3" s="641"/>
      <c r="F3" s="641"/>
      <c r="G3" s="641"/>
      <c r="H3" s="641"/>
      <c r="I3" s="641"/>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41"/>
      <c r="C4" s="641"/>
      <c r="D4" s="641"/>
      <c r="E4" s="641"/>
      <c r="F4" s="641"/>
      <c r="G4" s="641"/>
      <c r="H4" s="641"/>
      <c r="I4" s="641"/>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3" t="s">
        <v>568</v>
      </c>
      <c r="C6" s="643"/>
      <c r="D6" s="644"/>
      <c r="E6" s="645" t="s">
        <v>569</v>
      </c>
      <c r="F6" s="646"/>
      <c r="G6" s="646"/>
      <c r="H6" s="646"/>
      <c r="I6" s="647"/>
      <c r="J6" s="654" t="str">
        <f>IF(AND('Mapa R. Fiscal'!$H$10="Muy Alta",'Mapa R. Fiscal'!$L$10="Leve"),CONCATENATE("R",'Mapa R. Fiscal'!$A$10),"")</f>
        <v/>
      </c>
      <c r="K6" s="655"/>
      <c r="L6" s="655" t="str">
        <f>IF(AND('Mapa R. Fiscal'!$H$16="Muy Alta",'Mapa R. Fiscal'!$L$16="Leve"),CONCATENATE("R",'Mapa R. Fiscal'!$A$16),"")</f>
        <v/>
      </c>
      <c r="M6" s="655"/>
      <c r="N6" s="655" t="str">
        <f>IF(AND('Mapa R. Fiscal'!$H$22="Muy Alta",'Mapa R. Fiscal'!$L$22="Leve"),CONCATENATE("R",'Mapa R. Fiscal'!$A$22),"")</f>
        <v/>
      </c>
      <c r="O6" s="658"/>
      <c r="P6" s="654" t="str">
        <f>IF(AND('Mapa R. Fiscal'!$H$10="Muy Alta",'Mapa R. Fiscal'!$L$10="Menor"),CONCATENATE("R",'Mapa R. Fiscal'!$A$10),"")</f>
        <v/>
      </c>
      <c r="Q6" s="655"/>
      <c r="R6" s="655" t="str">
        <f>IF(AND('Mapa R. Fiscal'!$H$16="Muy Alta",'Mapa R. Fiscal'!$L$16="Menor"),CONCATENATE("R",'Mapa R. Fiscal'!$A$16),"")</f>
        <v/>
      </c>
      <c r="S6" s="655"/>
      <c r="T6" s="655" t="str">
        <f>IF(AND('Mapa R. Fiscal'!$H$22="Muy Alta",'Mapa R. Fiscal'!$L$22="Menor"),CONCATENATE("R",'Mapa R. Fiscal'!$A$22),"")</f>
        <v/>
      </c>
      <c r="U6" s="658"/>
      <c r="V6" s="654" t="str">
        <f>IF(AND('Mapa R. Fiscal'!$H$10="Muy Alta",'Mapa R. Fiscal'!$L$10="Moderado"),CONCATENATE("R",'Mapa R. Fiscal'!$A$10),"")</f>
        <v/>
      </c>
      <c r="W6" s="655"/>
      <c r="X6" s="655" t="str">
        <f>IF(AND('Mapa R. Fiscal'!$H$16="Muy Alta",'Mapa R. Fiscal'!$L$16="Moderado"),CONCATENATE("R",'Mapa R. Fiscal'!$A$16),"")</f>
        <v/>
      </c>
      <c r="Y6" s="655"/>
      <c r="Z6" s="655" t="str">
        <f>IF(AND('Mapa R. Fiscal'!$H$22="Muy Alta",'Mapa R. Fiscal'!$L$22="Moderado"),CONCATENATE("R",'Mapa R. Fiscal'!$A$22),"")</f>
        <v/>
      </c>
      <c r="AA6" s="658"/>
      <c r="AB6" s="654" t="str">
        <f>IF(AND('Mapa R. Fiscal'!$H$10="Muy Alta",'Mapa R. Fiscal'!$L$10="Mayor"),CONCATENATE("R",'Mapa R. Fiscal'!$A$10),"")</f>
        <v/>
      </c>
      <c r="AC6" s="655"/>
      <c r="AD6" s="655" t="str">
        <f>IF(AND('Mapa R. Fiscal'!$H$16="Muy Alta",'Mapa R. Fiscal'!$L$16="Mayor"),CONCATENATE("R",'Mapa R. Fiscal'!$A$16),"")</f>
        <v/>
      </c>
      <c r="AE6" s="655"/>
      <c r="AF6" s="655" t="str">
        <f>IF(AND('Mapa R. Fiscal'!$H$22="Muy Alta",'Mapa R. Fiscal'!$L$22="Mayor"),CONCATENATE("R",'Mapa R. Fiscal'!$A$22),"")</f>
        <v/>
      </c>
      <c r="AG6" s="658"/>
      <c r="AH6" s="660" t="str">
        <f>IF(AND('Mapa R. Fiscal'!$H$10="Muy Alta",'Mapa R. Fiscal'!$L$10="Catastrófico"),CONCATENATE("R",'Mapa R. Fiscal'!$A$10),"")</f>
        <v/>
      </c>
      <c r="AI6" s="661"/>
      <c r="AJ6" s="661" t="str">
        <f>IF(AND('Mapa R. Fiscal'!$H$16="Muy Alta",'Mapa R. Fiscal'!$L$16="Catastrófico"),CONCATENATE("R",'Mapa R. Fiscal'!$A$16),"")</f>
        <v/>
      </c>
      <c r="AK6" s="661"/>
      <c r="AL6" s="661" t="str">
        <f>IF(AND('Mapa R. Fiscal'!$H$22="Muy Alta",'Mapa R. Fiscal'!$L$22="Catastrófico"),CONCATENATE("R",'Mapa R. Fiscal'!$A$22),"")</f>
        <v/>
      </c>
      <c r="AM6" s="664"/>
      <c r="AO6" s="666" t="s">
        <v>570</v>
      </c>
      <c r="AP6" s="667"/>
      <c r="AQ6" s="667"/>
      <c r="AR6" s="667"/>
      <c r="AS6" s="667"/>
      <c r="AT6" s="66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3"/>
      <c r="C7" s="643"/>
      <c r="D7" s="644"/>
      <c r="E7" s="648"/>
      <c r="F7" s="649"/>
      <c r="G7" s="649"/>
      <c r="H7" s="649"/>
      <c r="I7" s="650"/>
      <c r="J7" s="656"/>
      <c r="K7" s="657"/>
      <c r="L7" s="657"/>
      <c r="M7" s="657"/>
      <c r="N7" s="657"/>
      <c r="O7" s="659"/>
      <c r="P7" s="656"/>
      <c r="Q7" s="657"/>
      <c r="R7" s="657"/>
      <c r="S7" s="657"/>
      <c r="T7" s="657"/>
      <c r="U7" s="659"/>
      <c r="V7" s="656"/>
      <c r="W7" s="657"/>
      <c r="X7" s="657"/>
      <c r="Y7" s="657"/>
      <c r="Z7" s="657"/>
      <c r="AA7" s="659"/>
      <c r="AB7" s="656"/>
      <c r="AC7" s="657"/>
      <c r="AD7" s="657"/>
      <c r="AE7" s="657"/>
      <c r="AF7" s="657"/>
      <c r="AG7" s="659"/>
      <c r="AH7" s="662"/>
      <c r="AI7" s="663"/>
      <c r="AJ7" s="663"/>
      <c r="AK7" s="663"/>
      <c r="AL7" s="663"/>
      <c r="AM7" s="665"/>
      <c r="AN7" s="15"/>
      <c r="AO7" s="669"/>
      <c r="AP7" s="670"/>
      <c r="AQ7" s="670"/>
      <c r="AR7" s="670"/>
      <c r="AS7" s="670"/>
      <c r="AT7" s="67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3"/>
      <c r="C8" s="643"/>
      <c r="D8" s="644"/>
      <c r="E8" s="648"/>
      <c r="F8" s="649"/>
      <c r="G8" s="649"/>
      <c r="H8" s="649"/>
      <c r="I8" s="650"/>
      <c r="J8" s="656" t="str">
        <f>IF(AND('Mapa R. Fiscal'!$H$28="Muy Alta",'Mapa R. Fiscal'!$L$28="Leve"),CONCATENATE("R",'Mapa R. Fiscal'!$A$28),"")</f>
        <v/>
      </c>
      <c r="K8" s="657"/>
      <c r="L8" s="657" t="str">
        <f>IF(AND('Mapa R. Fiscal'!$H$34="Muy Alta",'Mapa R. Fiscal'!$L$34="Leve"),CONCATENATE("R",'Mapa R. Fiscal'!$A$34),"")</f>
        <v/>
      </c>
      <c r="M8" s="657"/>
      <c r="N8" s="657" t="str">
        <f>IF(AND('Mapa R. Fiscal'!$H$40="Muy Alta",'Mapa R. Fiscal'!$L$40="Leve"),CONCATENATE("R",'Mapa R. Fiscal'!$A$40),"")</f>
        <v/>
      </c>
      <c r="O8" s="659"/>
      <c r="P8" s="656" t="str">
        <f>IF(AND('Mapa R. Fiscal'!$H$28="Muy Alta",'Mapa R. Fiscal'!$L$28="Menor"),CONCATENATE("R",'Mapa R. Fiscal'!$A$28),"")</f>
        <v/>
      </c>
      <c r="Q8" s="657"/>
      <c r="R8" s="657" t="str">
        <f>IF(AND('Mapa R. Fiscal'!$H$34="Muy Alta",'Mapa R. Fiscal'!$L$34="Menor"),CONCATENATE("R",'Mapa R. Fiscal'!$A$34),"")</f>
        <v/>
      </c>
      <c r="S8" s="657"/>
      <c r="T8" s="657" t="str">
        <f>IF(AND('Mapa R. Fiscal'!$H$40="Muy Alta",'Mapa R. Fiscal'!$L$40="Menor"),CONCATENATE("R",'Mapa R. Fiscal'!$A$40),"")</f>
        <v/>
      </c>
      <c r="U8" s="659"/>
      <c r="V8" s="656" t="str">
        <f>IF(AND('Mapa R. Fiscal'!$H$28="Muy Alta",'Mapa R. Fiscal'!$L$28="Moderado"),CONCATENATE("R",'Mapa R. Fiscal'!$A$28),"")</f>
        <v/>
      </c>
      <c r="W8" s="657"/>
      <c r="X8" s="657" t="str">
        <f>IF(AND('Mapa R. Fiscal'!$H$34="Muy Alta",'Mapa R. Fiscal'!$L$34="Moderado"),CONCATENATE("R",'Mapa R. Fiscal'!$A$34),"")</f>
        <v/>
      </c>
      <c r="Y8" s="657"/>
      <c r="Z8" s="657" t="str">
        <f>IF(AND('Mapa R. Fiscal'!$H$40="Muy Alta",'Mapa R. Fiscal'!$L$40="Moderado"),CONCATENATE("R",'Mapa R. Fiscal'!$A$40),"")</f>
        <v/>
      </c>
      <c r="AA8" s="659"/>
      <c r="AB8" s="656" t="str">
        <f>IF(AND('Mapa R. Fiscal'!$H$28="Muy Alta",'Mapa R. Fiscal'!$L$28="Mayor"),CONCATENATE("R",'Mapa R. Fiscal'!$A$28),"")</f>
        <v/>
      </c>
      <c r="AC8" s="657"/>
      <c r="AD8" s="657" t="str">
        <f>IF(AND('Mapa R. Fiscal'!$H$34="Muy Alta",'Mapa R. Fiscal'!$L$34="Mayor"),CONCATENATE("R",'Mapa R. Fiscal'!$A$34),"")</f>
        <v/>
      </c>
      <c r="AE8" s="657"/>
      <c r="AF8" s="657" t="str">
        <f>IF(AND('Mapa R. Fiscal'!$H$40="Muy Alta",'Mapa R. Fiscal'!$L$40="Mayor"),CONCATENATE("R",'Mapa R. Fiscal'!$A$40),"")</f>
        <v/>
      </c>
      <c r="AG8" s="659"/>
      <c r="AH8" s="662" t="str">
        <f>IF(AND('Mapa R. Fiscal'!$H$28="Muy Alta",'Mapa R. Fiscal'!$L$28="Catastrófico"),CONCATENATE("R",'Mapa R. Fiscal'!$A$28),"")</f>
        <v/>
      </c>
      <c r="AI8" s="663"/>
      <c r="AJ8" s="663" t="str">
        <f>IF(AND('Mapa R. Fiscal'!$H$34="Muy Alta",'Mapa R. Fiscal'!$L$34="Catastrófico"),CONCATENATE("R",'Mapa R. Fiscal'!$A$34),"")</f>
        <v/>
      </c>
      <c r="AK8" s="663"/>
      <c r="AL8" s="663" t="str">
        <f>IF(AND('Mapa R. Fiscal'!$H$40="Muy Alta",'Mapa R. Fiscal'!$L$40="Catastrófico"),CONCATENATE("R",'Mapa R. Fiscal'!$A$40),"")</f>
        <v/>
      </c>
      <c r="AM8" s="665"/>
      <c r="AN8" s="15"/>
      <c r="AO8" s="669"/>
      <c r="AP8" s="670"/>
      <c r="AQ8" s="670"/>
      <c r="AR8" s="670"/>
      <c r="AS8" s="670"/>
      <c r="AT8" s="67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3"/>
      <c r="C9" s="643"/>
      <c r="D9" s="644"/>
      <c r="E9" s="648"/>
      <c r="F9" s="649"/>
      <c r="G9" s="649"/>
      <c r="H9" s="649"/>
      <c r="I9" s="650"/>
      <c r="J9" s="656"/>
      <c r="K9" s="657"/>
      <c r="L9" s="657"/>
      <c r="M9" s="657"/>
      <c r="N9" s="657"/>
      <c r="O9" s="659"/>
      <c r="P9" s="656"/>
      <c r="Q9" s="657"/>
      <c r="R9" s="657"/>
      <c r="S9" s="657"/>
      <c r="T9" s="657"/>
      <c r="U9" s="659"/>
      <c r="V9" s="656"/>
      <c r="W9" s="657"/>
      <c r="X9" s="657"/>
      <c r="Y9" s="657"/>
      <c r="Z9" s="657"/>
      <c r="AA9" s="659"/>
      <c r="AB9" s="656"/>
      <c r="AC9" s="657"/>
      <c r="AD9" s="657"/>
      <c r="AE9" s="657"/>
      <c r="AF9" s="657"/>
      <c r="AG9" s="659"/>
      <c r="AH9" s="662"/>
      <c r="AI9" s="663"/>
      <c r="AJ9" s="663"/>
      <c r="AK9" s="663"/>
      <c r="AL9" s="663"/>
      <c r="AM9" s="665"/>
      <c r="AN9" s="15"/>
      <c r="AO9" s="669"/>
      <c r="AP9" s="670"/>
      <c r="AQ9" s="670"/>
      <c r="AR9" s="670"/>
      <c r="AS9" s="670"/>
      <c r="AT9" s="67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3"/>
      <c r="C10" s="643"/>
      <c r="D10" s="644"/>
      <c r="E10" s="648"/>
      <c r="F10" s="649"/>
      <c r="G10" s="649"/>
      <c r="H10" s="649"/>
      <c r="I10" s="650"/>
      <c r="J10" s="656" t="str">
        <f>IF(AND('Mapa R. Fiscal'!$H$46="Muy Alta",'Mapa R. Fiscal'!$L$46="Leve"),CONCATENATE("R",'Mapa R. Fiscal'!$A$46),"")</f>
        <v/>
      </c>
      <c r="K10" s="657"/>
      <c r="L10" s="657" t="str">
        <f>IF(AND('Mapa R. Fiscal'!$H$52="Muy Alta",'Mapa R. Fiscal'!$L$52="Leve"),CONCATENATE("R",'Mapa R. Fiscal'!$A$52),"")</f>
        <v/>
      </c>
      <c r="M10" s="657"/>
      <c r="N10" s="657" t="str">
        <f>IF(AND('Mapa R. Fiscal'!$H$58="Muy Alta",'Mapa R. Fiscal'!$L$58="Leve"),CONCATENATE("R",'Mapa R. Fiscal'!$A$58),"")</f>
        <v/>
      </c>
      <c r="O10" s="659"/>
      <c r="P10" s="656" t="str">
        <f>IF(AND('Mapa R. Fiscal'!$H$46="Muy Alta",'Mapa R. Fiscal'!$L$46="Menor"),CONCATENATE("R",'Mapa R. Fiscal'!$A$46),"")</f>
        <v/>
      </c>
      <c r="Q10" s="657"/>
      <c r="R10" s="657" t="str">
        <f>IF(AND('Mapa R. Fiscal'!$H$52="Muy Alta",'Mapa R. Fiscal'!$L$52="Menor"),CONCATENATE("R",'Mapa R. Fiscal'!$A$52),"")</f>
        <v/>
      </c>
      <c r="S10" s="657"/>
      <c r="T10" s="657" t="str">
        <f>IF(AND('Mapa R. Fiscal'!$H$58="Muy Alta",'Mapa R. Fiscal'!$L$58="Menor"),CONCATENATE("R",'Mapa R. Fiscal'!$A$58),"")</f>
        <v/>
      </c>
      <c r="U10" s="659"/>
      <c r="V10" s="656" t="str">
        <f>IF(AND('Mapa R. Fiscal'!$H$46="Muy Alta",'Mapa R. Fiscal'!$L$46="Moderado"),CONCATENATE("R",'Mapa R. Fiscal'!$A$46),"")</f>
        <v/>
      </c>
      <c r="W10" s="657"/>
      <c r="X10" s="657" t="str">
        <f>IF(AND('Mapa R. Fiscal'!$H$52="Muy Alta",'Mapa R. Fiscal'!$L$52="Moderado"),CONCATENATE("R",'Mapa R. Fiscal'!$A$52),"")</f>
        <v/>
      </c>
      <c r="Y10" s="657"/>
      <c r="Z10" s="657" t="str">
        <f>IF(AND('Mapa R. Fiscal'!$H$58="Muy Alta",'Mapa R. Fiscal'!$L$58="Moderado"),CONCATENATE("R",'Mapa R. Fiscal'!$A$58),"")</f>
        <v/>
      </c>
      <c r="AA10" s="659"/>
      <c r="AB10" s="656" t="str">
        <f>IF(AND('Mapa R. Fiscal'!$H$46="Muy Alta",'Mapa R. Fiscal'!$L$46="Mayor"),CONCATENATE("R",'Mapa R. Fiscal'!$A$46),"")</f>
        <v/>
      </c>
      <c r="AC10" s="657"/>
      <c r="AD10" s="657" t="str">
        <f>IF(AND('Mapa R. Fiscal'!$H$52="Muy Alta",'Mapa R. Fiscal'!$L$52="Mayor"),CONCATENATE("R",'Mapa R. Fiscal'!$A$52),"")</f>
        <v/>
      </c>
      <c r="AE10" s="657"/>
      <c r="AF10" s="657" t="str">
        <f>IF(AND('Mapa R. Fiscal'!$H$58="Muy Alta",'Mapa R. Fiscal'!$L$58="Mayor"),CONCATENATE("R",'Mapa R. Fiscal'!$A$58),"")</f>
        <v/>
      </c>
      <c r="AG10" s="659"/>
      <c r="AH10" s="662" t="str">
        <f>IF(AND('Mapa R. Fiscal'!$H$46="Muy Alta",'Mapa R. Fiscal'!$L$46="Catastrófico"),CONCATENATE("R",'Mapa R. Fiscal'!$A$46),"")</f>
        <v/>
      </c>
      <c r="AI10" s="663"/>
      <c r="AJ10" s="663" t="str">
        <f>IF(AND('Mapa R. Fiscal'!$H$52="Muy Alta",'Mapa R. Fiscal'!$L$52="Catastrófico"),CONCATENATE("R",'Mapa R. Fiscal'!$A$52),"")</f>
        <v/>
      </c>
      <c r="AK10" s="663"/>
      <c r="AL10" s="663" t="str">
        <f>IF(AND('Mapa R. Fiscal'!$H$58="Muy Alta",'Mapa R. Fiscal'!$L$58="Catastrófico"),CONCATENATE("R",'Mapa R. Fiscal'!$A$58),"")</f>
        <v/>
      </c>
      <c r="AM10" s="665"/>
      <c r="AN10" s="15"/>
      <c r="AO10" s="669"/>
      <c r="AP10" s="670"/>
      <c r="AQ10" s="670"/>
      <c r="AR10" s="670"/>
      <c r="AS10" s="670"/>
      <c r="AT10" s="67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3"/>
      <c r="C11" s="643"/>
      <c r="D11" s="644"/>
      <c r="E11" s="648"/>
      <c r="F11" s="649"/>
      <c r="G11" s="649"/>
      <c r="H11" s="649"/>
      <c r="I11" s="650"/>
      <c r="J11" s="656"/>
      <c r="K11" s="657"/>
      <c r="L11" s="657"/>
      <c r="M11" s="657"/>
      <c r="N11" s="657"/>
      <c r="O11" s="659"/>
      <c r="P11" s="656"/>
      <c r="Q11" s="657"/>
      <c r="R11" s="657"/>
      <c r="S11" s="657"/>
      <c r="T11" s="657"/>
      <c r="U11" s="659"/>
      <c r="V11" s="656"/>
      <c r="W11" s="657"/>
      <c r="X11" s="657"/>
      <c r="Y11" s="657"/>
      <c r="Z11" s="657"/>
      <c r="AA11" s="659"/>
      <c r="AB11" s="656"/>
      <c r="AC11" s="657"/>
      <c r="AD11" s="657"/>
      <c r="AE11" s="657"/>
      <c r="AF11" s="657"/>
      <c r="AG11" s="659"/>
      <c r="AH11" s="662"/>
      <c r="AI11" s="663"/>
      <c r="AJ11" s="663"/>
      <c r="AK11" s="663"/>
      <c r="AL11" s="663"/>
      <c r="AM11" s="665"/>
      <c r="AN11" s="15"/>
      <c r="AO11" s="669"/>
      <c r="AP11" s="670"/>
      <c r="AQ11" s="670"/>
      <c r="AR11" s="670"/>
      <c r="AS11" s="670"/>
      <c r="AT11" s="67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3"/>
      <c r="C12" s="643"/>
      <c r="D12" s="644"/>
      <c r="E12" s="648"/>
      <c r="F12" s="649"/>
      <c r="G12" s="649"/>
      <c r="H12" s="649"/>
      <c r="I12" s="650"/>
      <c r="J12" s="656" t="str">
        <f>IF(AND('Mapa R. Fiscal'!$H$64="Muy Alta",'Mapa R. Fiscal'!$L$64="Leve"),CONCATENATE("R",'Mapa R. Fiscal'!$A$64),"")</f>
        <v/>
      </c>
      <c r="K12" s="657"/>
      <c r="L12" s="657" t="str">
        <f>IF(AND('Mapa R. Fiscal'!$H$70="Muy Alta",'Mapa R. Fiscal'!$L$70="Leve"),CONCATENATE("R",'Mapa R. Fiscal'!$A$70),"")</f>
        <v/>
      </c>
      <c r="M12" s="657"/>
      <c r="N12" s="657" t="str">
        <f>IF(AND('Mapa R. Fiscal'!$H$76="Muy Alta",'Mapa R. Fiscal'!$L$76="Leve"),CONCATENATE("R",'Mapa R. Fiscal'!$A$76),"")</f>
        <v/>
      </c>
      <c r="O12" s="659"/>
      <c r="P12" s="656" t="str">
        <f>IF(AND('Mapa R. Fiscal'!$H$64="Muy Alta",'Mapa R. Fiscal'!$L$64="Menor"),CONCATENATE("R",'Mapa R. Fiscal'!$A$64),"")</f>
        <v/>
      </c>
      <c r="Q12" s="657"/>
      <c r="R12" s="657" t="str">
        <f>IF(AND('Mapa R. Fiscal'!$H$70="Muy Alta",'Mapa R. Fiscal'!$L$70="Menor"),CONCATENATE("R",'Mapa R. Fiscal'!$A$70),"")</f>
        <v/>
      </c>
      <c r="S12" s="657"/>
      <c r="T12" s="657" t="str">
        <f>IF(AND('Mapa R. Fiscal'!$H$76="Muy Alta",'Mapa R. Fiscal'!$L$76="Menor"),CONCATENATE("R",'Mapa R. Fiscal'!$A$76),"")</f>
        <v/>
      </c>
      <c r="U12" s="659"/>
      <c r="V12" s="656" t="str">
        <f>IF(AND('Mapa R. Fiscal'!$H$64="Muy Alta",'Mapa R. Fiscal'!$L$64="Moderado"),CONCATENATE("R",'Mapa R. Fiscal'!$A$64),"")</f>
        <v/>
      </c>
      <c r="W12" s="657"/>
      <c r="X12" s="657" t="str">
        <f>IF(AND('Mapa R. Fiscal'!$H$70="Muy Alta",'Mapa R. Fiscal'!$L$70="Moderado"),CONCATENATE("R",'Mapa R. Fiscal'!$A$70),"")</f>
        <v/>
      </c>
      <c r="Y12" s="657"/>
      <c r="Z12" s="657" t="str">
        <f>IF(AND('Mapa R. Fiscal'!$H$76="Muy Alta",'Mapa R. Fiscal'!$L$76="Moderado"),CONCATENATE("R",'Mapa R. Fiscal'!$A$76),"")</f>
        <v/>
      </c>
      <c r="AA12" s="659"/>
      <c r="AB12" s="656" t="str">
        <f>IF(AND('Mapa R. Fiscal'!$H$64="Muy Alta",'Mapa R. Fiscal'!$L$64="Mayor"),CONCATENATE("R",'Mapa R. Fiscal'!$A$64),"")</f>
        <v/>
      </c>
      <c r="AC12" s="657"/>
      <c r="AD12" s="657" t="str">
        <f>IF(AND('Mapa R. Fiscal'!$H$70="Muy Alta",'Mapa R. Fiscal'!$L$70="Mayor"),CONCATENATE("R",'Mapa R. Fiscal'!$A$70),"")</f>
        <v/>
      </c>
      <c r="AE12" s="657"/>
      <c r="AF12" s="657" t="str">
        <f>IF(AND('Mapa R. Fiscal'!$H$76="Muy Alta",'Mapa R. Fiscal'!$L$76="Mayor"),CONCATENATE("R",'Mapa R. Fiscal'!$A$76),"")</f>
        <v/>
      </c>
      <c r="AG12" s="659"/>
      <c r="AH12" s="662" t="str">
        <f>IF(AND('Mapa R. Fiscal'!$H$64="Muy Alta",'Mapa R. Fiscal'!$L$64="Catastrófico"),CONCATENATE("R",'Mapa R. Fiscal'!$A$64),"")</f>
        <v/>
      </c>
      <c r="AI12" s="663"/>
      <c r="AJ12" s="663" t="str">
        <f>IF(AND('Mapa R. Fiscal'!$H$70="Muy Alta",'Mapa R. Fiscal'!$L$70="Catastrófico"),CONCATENATE("R",'Mapa R. Fiscal'!$A$70),"")</f>
        <v/>
      </c>
      <c r="AK12" s="663"/>
      <c r="AL12" s="663" t="str">
        <f>IF(AND('Mapa R. Fiscal'!$H$76="Muy Alta",'Mapa R. Fiscal'!$L$76="Catastrófico"),CONCATENATE("R",'Mapa R. Fiscal'!$A$76),"")</f>
        <v/>
      </c>
      <c r="AM12" s="665"/>
      <c r="AN12" s="15"/>
      <c r="AO12" s="669"/>
      <c r="AP12" s="670"/>
      <c r="AQ12" s="670"/>
      <c r="AR12" s="670"/>
      <c r="AS12" s="670"/>
      <c r="AT12" s="67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3"/>
      <c r="C13" s="643"/>
      <c r="D13" s="644"/>
      <c r="E13" s="651"/>
      <c r="F13" s="652"/>
      <c r="G13" s="652"/>
      <c r="H13" s="652"/>
      <c r="I13" s="653"/>
      <c r="J13" s="693"/>
      <c r="K13" s="694"/>
      <c r="L13" s="657"/>
      <c r="M13" s="657"/>
      <c r="N13" s="657"/>
      <c r="O13" s="659"/>
      <c r="P13" s="656"/>
      <c r="Q13" s="657"/>
      <c r="R13" s="657"/>
      <c r="S13" s="657"/>
      <c r="T13" s="657"/>
      <c r="U13" s="659"/>
      <c r="V13" s="656"/>
      <c r="W13" s="657"/>
      <c r="X13" s="657"/>
      <c r="Y13" s="657"/>
      <c r="Z13" s="657"/>
      <c r="AA13" s="659"/>
      <c r="AB13" s="656"/>
      <c r="AC13" s="657"/>
      <c r="AD13" s="657"/>
      <c r="AE13" s="657"/>
      <c r="AF13" s="657"/>
      <c r="AG13" s="659"/>
      <c r="AH13" s="683"/>
      <c r="AI13" s="675"/>
      <c r="AJ13" s="675"/>
      <c r="AK13" s="675"/>
      <c r="AL13" s="675"/>
      <c r="AM13" s="676"/>
      <c r="AN13" s="15"/>
      <c r="AO13" s="672"/>
      <c r="AP13" s="673"/>
      <c r="AQ13" s="673"/>
      <c r="AR13" s="673"/>
      <c r="AS13" s="673"/>
      <c r="AT13" s="6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3"/>
      <c r="C14" s="643"/>
      <c r="D14" s="644"/>
      <c r="E14" s="645" t="s">
        <v>571</v>
      </c>
      <c r="F14" s="646"/>
      <c r="G14" s="646"/>
      <c r="H14" s="646"/>
      <c r="I14" s="646"/>
      <c r="J14" s="677" t="str">
        <f>IF(AND('Mapa R. Fiscal'!$H$10="Alta",'Mapa R. Fiscal'!$L$10="Leve"),CONCATENATE("R",'Mapa R. Fiscal'!$A$10),"")</f>
        <v/>
      </c>
      <c r="K14" s="678"/>
      <c r="L14" s="678" t="str">
        <f>IF(AND('Mapa R. Fiscal'!$H$16="Alta",'Mapa R. Fiscal'!$L$16="Leve"),CONCATENATE("R",'Mapa R. Fiscal'!$A$16),"")</f>
        <v/>
      </c>
      <c r="M14" s="678"/>
      <c r="N14" s="678" t="str">
        <f>IF(AND('Mapa R. Fiscal'!$H$22="Alta",'Mapa R. Fiscal'!$L$22="Leve"),CONCATENATE("R",'Mapa R. Fiscal'!$A$22),"")</f>
        <v/>
      </c>
      <c r="O14" s="681"/>
      <c r="P14" s="677" t="str">
        <f>IF(AND('Mapa R. Fiscal'!$H$10="Alta",'Mapa R. Fiscal'!$L$10="Menor"),CONCATENATE("R",'Mapa R. Fiscal'!$A$10),"")</f>
        <v/>
      </c>
      <c r="Q14" s="678"/>
      <c r="R14" s="678" t="str">
        <f>IF(AND('Mapa R. Fiscal'!$H$16="Alta",'Mapa R. Fiscal'!$L$16="Menor"),CONCATENATE("R",'Mapa R. Fiscal'!$A$16),"")</f>
        <v/>
      </c>
      <c r="S14" s="678"/>
      <c r="T14" s="678" t="str">
        <f>IF(AND('Mapa R. Fiscal'!$H$22="Alta",'Mapa R. Fiscal'!$L$22="Menor"),CONCATENATE("R",'Mapa R. Fiscal'!$A$22),"")</f>
        <v/>
      </c>
      <c r="U14" s="681"/>
      <c r="V14" s="654" t="str">
        <f>IF(AND('Mapa R. Fiscal'!$H$10="Alta",'Mapa R. Fiscal'!$L$10="Moderado"),CONCATENATE("R",'Mapa R. Fiscal'!$A$10),"")</f>
        <v/>
      </c>
      <c r="W14" s="655"/>
      <c r="X14" s="655" t="str">
        <f>IF(AND('Mapa R. Fiscal'!$H$16="Alta",'Mapa R. Fiscal'!$L$16="Moderado"),CONCATENATE("R",'Mapa R. Fiscal'!$A$16),"")</f>
        <v/>
      </c>
      <c r="Y14" s="655"/>
      <c r="Z14" s="655" t="str">
        <f>IF(AND('Mapa R. Fiscal'!$H$22="Alta",'Mapa R. Fiscal'!$L$22="Moderado"),CONCATENATE("R",'Mapa R. Fiscal'!$A$22),"")</f>
        <v/>
      </c>
      <c r="AA14" s="658"/>
      <c r="AB14" s="654" t="str">
        <f>IF(AND('Mapa R. Fiscal'!$H$10="Alta",'Mapa R. Fiscal'!$L$10="Mayor"),CONCATENATE("R",'Mapa R. Fiscal'!$A$10),"")</f>
        <v/>
      </c>
      <c r="AC14" s="655"/>
      <c r="AD14" s="655" t="str">
        <f>IF(AND('Mapa R. Fiscal'!$H$16="Alta",'Mapa R. Fiscal'!$L$16="Mayor"),CONCATENATE("R",'Mapa R. Fiscal'!$A$16),"")</f>
        <v/>
      </c>
      <c r="AE14" s="655"/>
      <c r="AF14" s="655" t="str">
        <f>IF(AND('Mapa R. Fiscal'!$H$22="Alta",'Mapa R. Fiscal'!$L$22="Mayor"),CONCATENATE("R",'Mapa R. Fiscal'!$A$22),"")</f>
        <v/>
      </c>
      <c r="AG14" s="658"/>
      <c r="AH14" s="660" t="str">
        <f>IF(AND('Mapa R. Fiscal'!$H$10="Alta",'Mapa R. Fiscal'!$L$10="Catastrófico"),CONCATENATE("R",'Mapa R. Fiscal'!$A$10),"")</f>
        <v/>
      </c>
      <c r="AI14" s="661"/>
      <c r="AJ14" s="661" t="str">
        <f>IF(AND('Mapa R. Fiscal'!$H$16="Alta",'Mapa R. Fiscal'!$L$16="Catastrófico"),CONCATENATE("R",'Mapa R. Fiscal'!$A$16),"")</f>
        <v/>
      </c>
      <c r="AK14" s="661"/>
      <c r="AL14" s="661" t="str">
        <f>IF(AND('Mapa R. Fiscal'!$H$22="Alta",'Mapa R. Fiscal'!$L$22="Catastrófico"),CONCATENATE("R",'Mapa R. Fiscal'!$A$22),"")</f>
        <v/>
      </c>
      <c r="AM14" s="664"/>
      <c r="AN14" s="15"/>
      <c r="AO14" s="684" t="s">
        <v>572</v>
      </c>
      <c r="AP14" s="685"/>
      <c r="AQ14" s="685"/>
      <c r="AR14" s="685"/>
      <c r="AS14" s="685"/>
      <c r="AT14" s="68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3"/>
      <c r="C15" s="643"/>
      <c r="D15" s="644"/>
      <c r="E15" s="648"/>
      <c r="F15" s="649"/>
      <c r="G15" s="649"/>
      <c r="H15" s="649"/>
      <c r="I15" s="649"/>
      <c r="J15" s="679"/>
      <c r="K15" s="680"/>
      <c r="L15" s="680"/>
      <c r="M15" s="680"/>
      <c r="N15" s="680"/>
      <c r="O15" s="682"/>
      <c r="P15" s="679"/>
      <c r="Q15" s="680"/>
      <c r="R15" s="680"/>
      <c r="S15" s="680"/>
      <c r="T15" s="680"/>
      <c r="U15" s="682"/>
      <c r="V15" s="656"/>
      <c r="W15" s="657"/>
      <c r="X15" s="657"/>
      <c r="Y15" s="657"/>
      <c r="Z15" s="657"/>
      <c r="AA15" s="659"/>
      <c r="AB15" s="656"/>
      <c r="AC15" s="657"/>
      <c r="AD15" s="657"/>
      <c r="AE15" s="657"/>
      <c r="AF15" s="657"/>
      <c r="AG15" s="659"/>
      <c r="AH15" s="662"/>
      <c r="AI15" s="663"/>
      <c r="AJ15" s="663"/>
      <c r="AK15" s="663"/>
      <c r="AL15" s="663"/>
      <c r="AM15" s="665"/>
      <c r="AN15" s="15"/>
      <c r="AO15" s="687"/>
      <c r="AP15" s="688"/>
      <c r="AQ15" s="688"/>
      <c r="AR15" s="688"/>
      <c r="AS15" s="688"/>
      <c r="AT15" s="68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3"/>
      <c r="C16" s="643"/>
      <c r="D16" s="644"/>
      <c r="E16" s="648"/>
      <c r="F16" s="649"/>
      <c r="G16" s="649"/>
      <c r="H16" s="649"/>
      <c r="I16" s="649"/>
      <c r="J16" s="679" t="str">
        <f>IF(AND('Mapa R. Fiscal'!$H$28="Alta",'Mapa R. Fiscal'!$L$28="Leve"),CONCATENATE("R",'Mapa R. Fiscal'!$A$28),"")</f>
        <v/>
      </c>
      <c r="K16" s="680"/>
      <c r="L16" s="680" t="str">
        <f>IF(AND('Mapa R. Fiscal'!$H$34="Alta",'Mapa R. Fiscal'!$L$34="Leve"),CONCATENATE("R",'Mapa R. Fiscal'!$A$34),"")</f>
        <v/>
      </c>
      <c r="M16" s="680"/>
      <c r="N16" s="680" t="str">
        <f>IF(AND('Mapa R. Fiscal'!$H$40="Alta",'Mapa R. Fiscal'!$L$40="Leve"),CONCATENATE("R",'Mapa R. Fiscal'!$A$40),"")</f>
        <v/>
      </c>
      <c r="O16" s="682"/>
      <c r="P16" s="679" t="str">
        <f>IF(AND('Mapa R. Fiscal'!$H$28="Alta",'Mapa R. Fiscal'!$L$28="Menor"),CONCATENATE("R",'Mapa R. Fiscal'!$A$28),"")</f>
        <v/>
      </c>
      <c r="Q16" s="680"/>
      <c r="R16" s="680" t="str">
        <f>IF(AND('Mapa R. Fiscal'!$H$34="Alta",'Mapa R. Fiscal'!$L$34="Menor"),CONCATENATE("R",'Mapa R. Fiscal'!$A$34),"")</f>
        <v/>
      </c>
      <c r="S16" s="680"/>
      <c r="T16" s="680" t="str">
        <f>IF(AND('Mapa R. Fiscal'!$H$40="Alta",'Mapa R. Fiscal'!$L$40="Menor"),CONCATENATE("R",'Mapa R. Fiscal'!$A$40),"")</f>
        <v/>
      </c>
      <c r="U16" s="682"/>
      <c r="V16" s="656" t="str">
        <f>IF(AND('Mapa R. Fiscal'!$H$28="Alta",'Mapa R. Fiscal'!$L$28="Moderado"),CONCATENATE("R",'Mapa R. Fiscal'!$A$28),"")</f>
        <v/>
      </c>
      <c r="W16" s="657"/>
      <c r="X16" s="657" t="str">
        <f>IF(AND('Mapa R. Fiscal'!$H$34="Alta",'Mapa R. Fiscal'!$L$34="Moderado"),CONCATENATE("R",'Mapa R. Fiscal'!$A$34),"")</f>
        <v/>
      </c>
      <c r="Y16" s="657"/>
      <c r="Z16" s="657" t="str">
        <f>IF(AND('Mapa R. Fiscal'!$H$40="Alta",'Mapa R. Fiscal'!$L$40="Moderado"),CONCATENATE("R",'Mapa R. Fiscal'!$A$40),"")</f>
        <v/>
      </c>
      <c r="AA16" s="659"/>
      <c r="AB16" s="656" t="str">
        <f>IF(AND('Mapa R. Fiscal'!$H$28="Alta",'Mapa R. Fiscal'!$L$28="Mayor"),CONCATENATE("R",'Mapa R. Fiscal'!$A$28),"")</f>
        <v/>
      </c>
      <c r="AC16" s="657"/>
      <c r="AD16" s="657" t="str">
        <f>IF(AND('Mapa R. Fiscal'!$H$34="Alta",'Mapa R. Fiscal'!$L$34="Mayor"),CONCATENATE("R",'Mapa R. Fiscal'!$A$34),"")</f>
        <v/>
      </c>
      <c r="AE16" s="657"/>
      <c r="AF16" s="657" t="str">
        <f>IF(AND('Mapa R. Fiscal'!$H$40="Alta",'Mapa R. Fiscal'!$L$40="Mayor"),CONCATENATE("R",'Mapa R. Fiscal'!$A$40),"")</f>
        <v/>
      </c>
      <c r="AG16" s="659"/>
      <c r="AH16" s="662" t="str">
        <f>IF(AND('Mapa R. Fiscal'!$H$28="Alta",'Mapa R. Fiscal'!$L$28="Catastrófico"),CONCATENATE("R",'Mapa R. Fiscal'!$A$28),"")</f>
        <v/>
      </c>
      <c r="AI16" s="663"/>
      <c r="AJ16" s="663" t="str">
        <f>IF(AND('Mapa R. Fiscal'!$H$34="Alta",'Mapa R. Fiscal'!$L$34="Catastrófico"),CONCATENATE("R",'Mapa R. Fiscal'!$A$34),"")</f>
        <v/>
      </c>
      <c r="AK16" s="663"/>
      <c r="AL16" s="663" t="str">
        <f>IF(AND('Mapa R. Fiscal'!$H$40="Alta",'Mapa R. Fiscal'!$L$40="Catastrófico"),CONCATENATE("R",'Mapa R. Fiscal'!$A$40),"")</f>
        <v/>
      </c>
      <c r="AM16" s="665"/>
      <c r="AN16" s="15"/>
      <c r="AO16" s="687"/>
      <c r="AP16" s="688"/>
      <c r="AQ16" s="688"/>
      <c r="AR16" s="688"/>
      <c r="AS16" s="688"/>
      <c r="AT16" s="68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3"/>
      <c r="C17" s="643"/>
      <c r="D17" s="644"/>
      <c r="E17" s="648"/>
      <c r="F17" s="649"/>
      <c r="G17" s="649"/>
      <c r="H17" s="649"/>
      <c r="I17" s="649"/>
      <c r="J17" s="679"/>
      <c r="K17" s="680"/>
      <c r="L17" s="680"/>
      <c r="M17" s="680"/>
      <c r="N17" s="680"/>
      <c r="O17" s="682"/>
      <c r="P17" s="679"/>
      <c r="Q17" s="680"/>
      <c r="R17" s="680"/>
      <c r="S17" s="680"/>
      <c r="T17" s="680"/>
      <c r="U17" s="682"/>
      <c r="V17" s="656"/>
      <c r="W17" s="657"/>
      <c r="X17" s="657"/>
      <c r="Y17" s="657"/>
      <c r="Z17" s="657"/>
      <c r="AA17" s="659"/>
      <c r="AB17" s="656"/>
      <c r="AC17" s="657"/>
      <c r="AD17" s="657"/>
      <c r="AE17" s="657"/>
      <c r="AF17" s="657"/>
      <c r="AG17" s="659"/>
      <c r="AH17" s="662"/>
      <c r="AI17" s="663"/>
      <c r="AJ17" s="663"/>
      <c r="AK17" s="663"/>
      <c r="AL17" s="663"/>
      <c r="AM17" s="665"/>
      <c r="AN17" s="15"/>
      <c r="AO17" s="687"/>
      <c r="AP17" s="688"/>
      <c r="AQ17" s="688"/>
      <c r="AR17" s="688"/>
      <c r="AS17" s="688"/>
      <c r="AT17" s="68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3"/>
      <c r="C18" s="643"/>
      <c r="D18" s="644"/>
      <c r="E18" s="648"/>
      <c r="F18" s="649"/>
      <c r="G18" s="649"/>
      <c r="H18" s="649"/>
      <c r="I18" s="649"/>
      <c r="J18" s="679" t="str">
        <f>IF(AND('Mapa R. Fiscal'!$H$46="Alta",'Mapa R. Fiscal'!$L$46="Leve"),CONCATENATE("R",'Mapa R. Fiscal'!$A$46),"")</f>
        <v/>
      </c>
      <c r="K18" s="680"/>
      <c r="L18" s="680" t="str">
        <f>IF(AND('Mapa R. Fiscal'!$H$52="Alta",'Mapa R. Fiscal'!$L$52="Leve"),CONCATENATE("R",'Mapa R. Fiscal'!$A$52),"")</f>
        <v/>
      </c>
      <c r="M18" s="680"/>
      <c r="N18" s="680" t="str">
        <f>IF(AND('Mapa R. Fiscal'!$H$58="Alta",'Mapa R. Fiscal'!$L$58="Leve"),CONCATENATE("R",'Mapa R. Fiscal'!$A$58),"")</f>
        <v/>
      </c>
      <c r="O18" s="682"/>
      <c r="P18" s="679" t="str">
        <f>IF(AND('Mapa R. Fiscal'!$H$46="Alta",'Mapa R. Fiscal'!$L$46="Menor"),CONCATENATE("R",'Mapa R. Fiscal'!$A$46),"")</f>
        <v/>
      </c>
      <c r="Q18" s="680"/>
      <c r="R18" s="680" t="str">
        <f>IF(AND('Mapa R. Fiscal'!$H$52="Alta",'Mapa R. Fiscal'!$L$52="Menor"),CONCATENATE("R",'Mapa R. Fiscal'!$A$52),"")</f>
        <v/>
      </c>
      <c r="S18" s="680"/>
      <c r="T18" s="680" t="str">
        <f>IF(AND('Mapa R. Fiscal'!$H$58="Alta",'Mapa R. Fiscal'!$L$58="Menor"),CONCATENATE("R",'Mapa R. Fiscal'!$A$58),"")</f>
        <v/>
      </c>
      <c r="U18" s="682"/>
      <c r="V18" s="656" t="str">
        <f>IF(AND('Mapa R. Fiscal'!$H$46="Alta",'Mapa R. Fiscal'!$L$46="Moderado"),CONCATENATE("R",'Mapa R. Fiscal'!$A$46),"")</f>
        <v/>
      </c>
      <c r="W18" s="657"/>
      <c r="X18" s="657" t="str">
        <f>IF(AND('Mapa R. Fiscal'!$H$52="Alta",'Mapa R. Fiscal'!$L$52="Moderado"),CONCATENATE("R",'Mapa R. Fiscal'!$A$52),"")</f>
        <v/>
      </c>
      <c r="Y18" s="657"/>
      <c r="Z18" s="657" t="str">
        <f>IF(AND('Mapa R. Fiscal'!$H$58="Alta",'Mapa R. Fiscal'!$L$58="Moderado"),CONCATENATE("R",'Mapa R. Fiscal'!$A$58),"")</f>
        <v/>
      </c>
      <c r="AA18" s="659"/>
      <c r="AB18" s="656" t="str">
        <f>IF(AND('Mapa R. Fiscal'!$H$46="Alta",'Mapa R. Fiscal'!$L$46="Mayor"),CONCATENATE("R",'Mapa R. Fiscal'!$A$46),"")</f>
        <v/>
      </c>
      <c r="AC18" s="657"/>
      <c r="AD18" s="657" t="str">
        <f>IF(AND('Mapa R. Fiscal'!$H$52="Alta",'Mapa R. Fiscal'!$L$52="Mayor"),CONCATENATE("R",'Mapa R. Fiscal'!$A$52),"")</f>
        <v/>
      </c>
      <c r="AE18" s="657"/>
      <c r="AF18" s="657" t="str">
        <f>IF(AND('Mapa R. Fiscal'!$H$58="Alta",'Mapa R. Fiscal'!$L$58="Mayor"),CONCATENATE("R",'Mapa R. Fiscal'!$A$58),"")</f>
        <v/>
      </c>
      <c r="AG18" s="659"/>
      <c r="AH18" s="662" t="str">
        <f>IF(AND('Mapa R. Fiscal'!$H$46="Alta",'Mapa R. Fiscal'!$L$46="Catastrófico"),CONCATENATE("R",'Mapa R. Fiscal'!$A$46),"")</f>
        <v/>
      </c>
      <c r="AI18" s="663"/>
      <c r="AJ18" s="663" t="str">
        <f>IF(AND('Mapa R. Fiscal'!$H$52="Alta",'Mapa R. Fiscal'!$L$52="Catastrófico"),CONCATENATE("R",'Mapa R. Fiscal'!$A$52),"")</f>
        <v/>
      </c>
      <c r="AK18" s="663"/>
      <c r="AL18" s="663" t="str">
        <f>IF(AND('Mapa R. Fiscal'!$H$58="Alta",'Mapa R. Fiscal'!$L$58="Catastrófico"),CONCATENATE("R",'Mapa R. Fiscal'!$A$58),"")</f>
        <v/>
      </c>
      <c r="AM18" s="665"/>
      <c r="AN18" s="15"/>
      <c r="AO18" s="687"/>
      <c r="AP18" s="688"/>
      <c r="AQ18" s="688"/>
      <c r="AR18" s="688"/>
      <c r="AS18" s="688"/>
      <c r="AT18" s="68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3"/>
      <c r="C19" s="643"/>
      <c r="D19" s="644"/>
      <c r="E19" s="648"/>
      <c r="F19" s="649"/>
      <c r="G19" s="649"/>
      <c r="H19" s="649"/>
      <c r="I19" s="649"/>
      <c r="J19" s="679"/>
      <c r="K19" s="680"/>
      <c r="L19" s="680"/>
      <c r="M19" s="680"/>
      <c r="N19" s="680"/>
      <c r="O19" s="682"/>
      <c r="P19" s="679"/>
      <c r="Q19" s="680"/>
      <c r="R19" s="680"/>
      <c r="S19" s="680"/>
      <c r="T19" s="680"/>
      <c r="U19" s="682"/>
      <c r="V19" s="656"/>
      <c r="W19" s="657"/>
      <c r="X19" s="657"/>
      <c r="Y19" s="657"/>
      <c r="Z19" s="657"/>
      <c r="AA19" s="659"/>
      <c r="AB19" s="656"/>
      <c r="AC19" s="657"/>
      <c r="AD19" s="657"/>
      <c r="AE19" s="657"/>
      <c r="AF19" s="657"/>
      <c r="AG19" s="659"/>
      <c r="AH19" s="662"/>
      <c r="AI19" s="663"/>
      <c r="AJ19" s="663"/>
      <c r="AK19" s="663"/>
      <c r="AL19" s="663"/>
      <c r="AM19" s="665"/>
      <c r="AN19" s="15"/>
      <c r="AO19" s="687"/>
      <c r="AP19" s="688"/>
      <c r="AQ19" s="688"/>
      <c r="AR19" s="688"/>
      <c r="AS19" s="688"/>
      <c r="AT19" s="68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3"/>
      <c r="C20" s="643"/>
      <c r="D20" s="644"/>
      <c r="E20" s="648"/>
      <c r="F20" s="649"/>
      <c r="G20" s="649"/>
      <c r="H20" s="649"/>
      <c r="I20" s="649"/>
      <c r="J20" s="679" t="str">
        <f>IF(AND('Mapa R. Fiscal'!$H$64="Alta",'Mapa R. Fiscal'!$L$64="Leve"),CONCATENATE("R",'Mapa R. Fiscal'!$A$64),"")</f>
        <v/>
      </c>
      <c r="K20" s="680"/>
      <c r="L20" s="680" t="str">
        <f>IF(AND('Mapa R. Fiscal'!$H$70="Alta",'Mapa R. Fiscal'!$L$70="Leve"),CONCATENATE("R",'Mapa R. Fiscal'!$A$70),"")</f>
        <v/>
      </c>
      <c r="M20" s="680"/>
      <c r="N20" s="680" t="str">
        <f>IF(AND('Mapa R. Fiscal'!$H$76="Alta",'Mapa R. Fiscal'!$L$76="Leve"),CONCATENATE("R",'Mapa R. Fiscal'!$A$76),"")</f>
        <v/>
      </c>
      <c r="O20" s="682"/>
      <c r="P20" s="679" t="str">
        <f>IF(AND('Mapa R. Fiscal'!$H$64="Alta",'Mapa R. Fiscal'!$L$64="Menor"),CONCATENATE("R",'Mapa R. Fiscal'!$A$64),"")</f>
        <v/>
      </c>
      <c r="Q20" s="680"/>
      <c r="R20" s="680" t="str">
        <f>IF(AND('Mapa R. Fiscal'!$H$70="Alta",'Mapa R. Fiscal'!$L$70="Menor"),CONCATENATE("R",'Mapa R. Fiscal'!$A$70),"")</f>
        <v/>
      </c>
      <c r="S20" s="680"/>
      <c r="T20" s="680" t="str">
        <f>IF(AND('Mapa R. Fiscal'!$H$76="Alta",'Mapa R. Fiscal'!$L$76="Menor"),CONCATENATE("R",'Mapa R. Fiscal'!$A$76),"")</f>
        <v/>
      </c>
      <c r="U20" s="682"/>
      <c r="V20" s="656" t="str">
        <f>IF(AND('Mapa R. Fiscal'!$H$64="Alta",'Mapa R. Fiscal'!$L$64="Moderado"),CONCATENATE("R",'Mapa R. Fiscal'!$A$64),"")</f>
        <v/>
      </c>
      <c r="W20" s="657"/>
      <c r="X20" s="657" t="str">
        <f>IF(AND('Mapa R. Fiscal'!$H$70="Alta",'Mapa R. Fiscal'!$L$70="Moderado"),CONCATENATE("R",'Mapa R. Fiscal'!$A$70),"")</f>
        <v/>
      </c>
      <c r="Y20" s="657"/>
      <c r="Z20" s="657" t="str">
        <f>IF(AND('Mapa R. Fiscal'!$H$76="Alta",'Mapa R. Fiscal'!$L$76="Moderado"),CONCATENATE("R",'Mapa R. Fiscal'!$A$76),"")</f>
        <v/>
      </c>
      <c r="AA20" s="659"/>
      <c r="AB20" s="656" t="str">
        <f>IF(AND('Mapa R. Fiscal'!$H$64="Alta",'Mapa R. Fiscal'!$L$64="Mayor"),CONCATENATE("R",'Mapa R. Fiscal'!$A$64),"")</f>
        <v/>
      </c>
      <c r="AC20" s="657"/>
      <c r="AD20" s="657" t="str">
        <f>IF(AND('Mapa R. Fiscal'!$H$70="Alta",'Mapa R. Fiscal'!$L$70="Mayor"),CONCATENATE("R",'Mapa R. Fiscal'!$A$70),"")</f>
        <v/>
      </c>
      <c r="AE20" s="657"/>
      <c r="AF20" s="657" t="str">
        <f>IF(AND('Mapa R. Fiscal'!$H$76="Alta",'Mapa R. Fiscal'!$L$76="Mayor"),CONCATENATE("R",'Mapa R. Fiscal'!$A$76),"")</f>
        <v/>
      </c>
      <c r="AG20" s="659"/>
      <c r="AH20" s="662" t="str">
        <f>IF(AND('Mapa R. Fiscal'!$H$64="Alta",'Mapa R. Fiscal'!$L$64="Catastrófico"),CONCATENATE("R",'Mapa R. Fiscal'!$A$64),"")</f>
        <v/>
      </c>
      <c r="AI20" s="663"/>
      <c r="AJ20" s="663" t="str">
        <f>IF(AND('Mapa R. Fiscal'!$H$70="Alta",'Mapa R. Fiscal'!$L$70="Catastrófico"),CONCATENATE("R",'Mapa R. Fiscal'!$A$70),"")</f>
        <v/>
      </c>
      <c r="AK20" s="663"/>
      <c r="AL20" s="663" t="str">
        <f>IF(AND('Mapa R. Fiscal'!$H$76="Alta",'Mapa R. Fiscal'!$L$76="Catastrófico"),CONCATENATE("R",'Mapa R. Fiscal'!$A$76),"")</f>
        <v/>
      </c>
      <c r="AM20" s="665"/>
      <c r="AN20" s="15"/>
      <c r="AO20" s="687"/>
      <c r="AP20" s="688"/>
      <c r="AQ20" s="688"/>
      <c r="AR20" s="688"/>
      <c r="AS20" s="688"/>
      <c r="AT20" s="68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3"/>
      <c r="C21" s="643"/>
      <c r="D21" s="644"/>
      <c r="E21" s="651"/>
      <c r="F21" s="652"/>
      <c r="G21" s="652"/>
      <c r="H21" s="652"/>
      <c r="I21" s="652"/>
      <c r="J21" s="696"/>
      <c r="K21" s="697"/>
      <c r="L21" s="697"/>
      <c r="M21" s="697"/>
      <c r="N21" s="697"/>
      <c r="O21" s="698"/>
      <c r="P21" s="696"/>
      <c r="Q21" s="697"/>
      <c r="R21" s="697"/>
      <c r="S21" s="697"/>
      <c r="T21" s="697"/>
      <c r="U21" s="698"/>
      <c r="V21" s="693"/>
      <c r="W21" s="694"/>
      <c r="X21" s="694"/>
      <c r="Y21" s="694"/>
      <c r="Z21" s="694"/>
      <c r="AA21" s="695"/>
      <c r="AB21" s="693"/>
      <c r="AC21" s="694"/>
      <c r="AD21" s="694"/>
      <c r="AE21" s="694"/>
      <c r="AF21" s="694"/>
      <c r="AG21" s="695"/>
      <c r="AH21" s="683"/>
      <c r="AI21" s="675"/>
      <c r="AJ21" s="675"/>
      <c r="AK21" s="675"/>
      <c r="AL21" s="675"/>
      <c r="AM21" s="676"/>
      <c r="AN21" s="15"/>
      <c r="AO21" s="690"/>
      <c r="AP21" s="691"/>
      <c r="AQ21" s="691"/>
      <c r="AR21" s="691"/>
      <c r="AS21" s="691"/>
      <c r="AT21" s="69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43"/>
      <c r="C22" s="643"/>
      <c r="D22" s="644"/>
      <c r="E22" s="645" t="s">
        <v>573</v>
      </c>
      <c r="F22" s="646"/>
      <c r="G22" s="646"/>
      <c r="H22" s="646"/>
      <c r="I22" s="647"/>
      <c r="J22" s="677" t="str">
        <f>IF(AND('Mapa R. Fiscal'!$H$10="Media",'Mapa R. Fiscal'!$L$10="Leve"),CONCATENATE("R",'Mapa R. Fiscal'!$A$10),"")</f>
        <v/>
      </c>
      <c r="K22" s="678"/>
      <c r="L22" s="678" t="str">
        <f>IF(AND('Mapa R. Fiscal'!$H$16="Media",'Mapa R. Fiscal'!$L$16="Leve"),CONCATENATE("R",'Mapa R. Fiscal'!$A$16),"")</f>
        <v/>
      </c>
      <c r="M22" s="678"/>
      <c r="N22" s="678" t="str">
        <f>IF(AND('Mapa R. Fiscal'!$H$22="Media",'Mapa R. Fiscal'!$L$22="Leve"),CONCATENATE("R",'Mapa R. Fiscal'!$A$22),"")</f>
        <v/>
      </c>
      <c r="O22" s="681"/>
      <c r="P22" s="677" t="str">
        <f>IF(AND('Mapa R. Fiscal'!$H$10="Media",'Mapa R. Fiscal'!$L$10="Menor"),CONCATENATE("R",'Mapa R. Fiscal'!$A$10),"")</f>
        <v/>
      </c>
      <c r="Q22" s="678"/>
      <c r="R22" s="678" t="str">
        <f>IF(AND('Mapa R. Fiscal'!$H$16="Media",'Mapa R. Fiscal'!$L$16="Menor"),CONCATENATE("R",'Mapa R. Fiscal'!$A$16),"")</f>
        <v/>
      </c>
      <c r="S22" s="678"/>
      <c r="T22" s="678" t="str">
        <f>IF(AND('Mapa R. Fiscal'!$H$22="Media",'Mapa R. Fiscal'!$L$22="Menor"),CONCATENATE("R",'Mapa R. Fiscal'!$A$22),"")</f>
        <v/>
      </c>
      <c r="U22" s="681"/>
      <c r="V22" s="677" t="str">
        <f>IF(AND('Mapa R. Fiscal'!$H$10="Media",'Mapa R. Fiscal'!$L$10="Moderado"),CONCATENATE("R",'Mapa R. Fiscal'!$A$10),"")</f>
        <v/>
      </c>
      <c r="W22" s="678"/>
      <c r="X22" s="678" t="str">
        <f>IF(AND('Mapa R. Fiscal'!$H$16="Media",'Mapa R. Fiscal'!$L$16="Moderado"),CONCATENATE("R",'Mapa R. Fiscal'!$A$16),"")</f>
        <v/>
      </c>
      <c r="Y22" s="678"/>
      <c r="Z22" s="678" t="str">
        <f>IF(AND('Mapa R. Fiscal'!$H$22="Media",'Mapa R. Fiscal'!$L$22="Moderado"),CONCATENATE("R",'Mapa R. Fiscal'!$A$22),"")</f>
        <v/>
      </c>
      <c r="AA22" s="681"/>
      <c r="AB22" s="654" t="str">
        <f>IF(AND('Mapa R. Fiscal'!$H$10="Media",'Mapa R. Fiscal'!$L$10="Mayor"),CONCATENATE("R",'Mapa R. Fiscal'!$A$10),"")</f>
        <v/>
      </c>
      <c r="AC22" s="655"/>
      <c r="AD22" s="655" t="str">
        <f>IF(AND('Mapa R. Fiscal'!$H$16="Media",'Mapa R. Fiscal'!$L$16="Mayor"),CONCATENATE("R",'Mapa R. Fiscal'!$A$16),"")</f>
        <v/>
      </c>
      <c r="AE22" s="655"/>
      <c r="AF22" s="655" t="str">
        <f>IF(AND('Mapa R. Fiscal'!$H$22="Media",'Mapa R. Fiscal'!$L$22="Mayor"),CONCATENATE("R",'Mapa R. Fiscal'!$A$22),"")</f>
        <v/>
      </c>
      <c r="AG22" s="658"/>
      <c r="AH22" s="660" t="str">
        <f>IF(AND('Mapa R. Fiscal'!$H$10="Media",'Mapa R. Fiscal'!$L$10="Catastrófico"),CONCATENATE("R",'Mapa R. Fiscal'!$A$10),"")</f>
        <v/>
      </c>
      <c r="AI22" s="661"/>
      <c r="AJ22" s="661" t="str">
        <f>IF(AND('Mapa R. Fiscal'!$H$16="Media",'Mapa R. Fiscal'!$L$16="Catastrófico"),CONCATENATE("R",'Mapa R. Fiscal'!$A$16),"")</f>
        <v/>
      </c>
      <c r="AK22" s="661"/>
      <c r="AL22" s="661" t="str">
        <f>IF(AND('Mapa R. Fiscal'!$H$22="Media",'Mapa R. Fiscal'!$L$22="Catastrófico"),CONCATENATE("R",'Mapa R. Fiscal'!$A$22),"")</f>
        <v/>
      </c>
      <c r="AM22" s="664"/>
      <c r="AN22" s="15"/>
      <c r="AO22" s="699" t="s">
        <v>90</v>
      </c>
      <c r="AP22" s="700"/>
      <c r="AQ22" s="700"/>
      <c r="AR22" s="700"/>
      <c r="AS22" s="700"/>
      <c r="AT22" s="70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43"/>
      <c r="C23" s="643"/>
      <c r="D23" s="644"/>
      <c r="E23" s="648"/>
      <c r="F23" s="649"/>
      <c r="G23" s="649"/>
      <c r="H23" s="649"/>
      <c r="I23" s="650"/>
      <c r="J23" s="679"/>
      <c r="K23" s="680"/>
      <c r="L23" s="680"/>
      <c r="M23" s="680"/>
      <c r="N23" s="680"/>
      <c r="O23" s="682"/>
      <c r="P23" s="679"/>
      <c r="Q23" s="680"/>
      <c r="R23" s="680"/>
      <c r="S23" s="680"/>
      <c r="T23" s="680"/>
      <c r="U23" s="682"/>
      <c r="V23" s="679"/>
      <c r="W23" s="680"/>
      <c r="X23" s="680"/>
      <c r="Y23" s="680"/>
      <c r="Z23" s="680"/>
      <c r="AA23" s="682"/>
      <c r="AB23" s="656"/>
      <c r="AC23" s="657"/>
      <c r="AD23" s="657"/>
      <c r="AE23" s="657"/>
      <c r="AF23" s="657"/>
      <c r="AG23" s="659"/>
      <c r="AH23" s="662"/>
      <c r="AI23" s="663"/>
      <c r="AJ23" s="663"/>
      <c r="AK23" s="663"/>
      <c r="AL23" s="663"/>
      <c r="AM23" s="665"/>
      <c r="AN23" s="15"/>
      <c r="AO23" s="702"/>
      <c r="AP23" s="703"/>
      <c r="AQ23" s="703"/>
      <c r="AR23" s="703"/>
      <c r="AS23" s="703"/>
      <c r="AT23" s="70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43"/>
      <c r="C24" s="643"/>
      <c r="D24" s="644"/>
      <c r="E24" s="648"/>
      <c r="F24" s="649"/>
      <c r="G24" s="649"/>
      <c r="H24" s="649"/>
      <c r="I24" s="650"/>
      <c r="J24" s="679" t="str">
        <f>IF(AND('Mapa R. Fiscal'!$H$28="Media",'Mapa R. Fiscal'!$L$28="Leve"),CONCATENATE("R",'Mapa R. Fiscal'!$A$28),"")</f>
        <v/>
      </c>
      <c r="K24" s="680"/>
      <c r="L24" s="680" t="str">
        <f>IF(AND('Mapa R. Fiscal'!$H$34="Media",'Mapa R. Fiscal'!$L$34="Leve"),CONCATENATE("R",'Mapa R. Fiscal'!$A$34),"")</f>
        <v/>
      </c>
      <c r="M24" s="680"/>
      <c r="N24" s="680" t="str">
        <f>IF(AND('Mapa R. Fiscal'!$H$40="Media",'Mapa R. Fiscal'!$L$40="Leve"),CONCATENATE("R",'Mapa R. Fiscal'!$A$40),"")</f>
        <v/>
      </c>
      <c r="O24" s="682"/>
      <c r="P24" s="679" t="str">
        <f>IF(AND('Mapa R. Fiscal'!$H$28="Media",'Mapa R. Fiscal'!$L$28="Menor"),CONCATENATE("R",'Mapa R. Fiscal'!$A$28),"")</f>
        <v/>
      </c>
      <c r="Q24" s="680"/>
      <c r="R24" s="680" t="str">
        <f>IF(AND('Mapa R. Fiscal'!$H$34="Media",'Mapa R. Fiscal'!$L$34="Menor"),CONCATENATE("R",'Mapa R. Fiscal'!$A$34),"")</f>
        <v/>
      </c>
      <c r="S24" s="680"/>
      <c r="T24" s="680" t="str">
        <f>IF(AND('Mapa R. Fiscal'!$H$40="Media",'Mapa R. Fiscal'!$L$40="Menor"),CONCATENATE("R",'Mapa R. Fiscal'!$A$40),"")</f>
        <v/>
      </c>
      <c r="U24" s="682"/>
      <c r="V24" s="679" t="str">
        <f>IF(AND('Mapa R. Fiscal'!$H$28="Media",'Mapa R. Fiscal'!$L$28="Moderado"),CONCATENATE("R",'Mapa R. Fiscal'!$A$28),"")</f>
        <v/>
      </c>
      <c r="W24" s="680"/>
      <c r="X24" s="680" t="str">
        <f>IF(AND('Mapa R. Fiscal'!$H$34="Media",'Mapa R. Fiscal'!$L$34="Moderado"),CONCATENATE("R",'Mapa R. Fiscal'!$A$34),"")</f>
        <v/>
      </c>
      <c r="Y24" s="680"/>
      <c r="Z24" s="680" t="str">
        <f>IF(AND('Mapa R. Fiscal'!$H$40="Media",'Mapa R. Fiscal'!$L$40="Moderado"),CONCATENATE("R",'Mapa R. Fiscal'!$A$40),"")</f>
        <v/>
      </c>
      <c r="AA24" s="682"/>
      <c r="AB24" s="656" t="str">
        <f>IF(AND('Mapa R. Fiscal'!$H$28="Media",'Mapa R. Fiscal'!$L$28="Mayor"),CONCATENATE("R",'Mapa R. Fiscal'!$A$28),"")</f>
        <v/>
      </c>
      <c r="AC24" s="657"/>
      <c r="AD24" s="657" t="str">
        <f>IF(AND('Mapa R. Fiscal'!$H$34="Media",'Mapa R. Fiscal'!$L$34="Mayor"),CONCATENATE("R",'Mapa R. Fiscal'!$A$34),"")</f>
        <v/>
      </c>
      <c r="AE24" s="657"/>
      <c r="AF24" s="657" t="str">
        <f>IF(AND('Mapa R. Fiscal'!$H$40="Media",'Mapa R. Fiscal'!$L$40="Mayor"),CONCATENATE("R",'Mapa R. Fiscal'!$A$40),"")</f>
        <v/>
      </c>
      <c r="AG24" s="659"/>
      <c r="AH24" s="662" t="str">
        <f>IF(AND('Mapa R. Fiscal'!$H$28="Media",'Mapa R. Fiscal'!$L$28="Catastrófico"),CONCATENATE("R",'Mapa R. Fiscal'!$A$28),"")</f>
        <v/>
      </c>
      <c r="AI24" s="663"/>
      <c r="AJ24" s="663" t="str">
        <f>IF(AND('Mapa R. Fiscal'!$H$34="Media",'Mapa R. Fiscal'!$L$34="Catastrófico"),CONCATENATE("R",'Mapa R. Fiscal'!$A$34),"")</f>
        <v/>
      </c>
      <c r="AK24" s="663"/>
      <c r="AL24" s="663" t="str">
        <f>IF(AND('Mapa R. Fiscal'!$H$40="Media",'Mapa R. Fiscal'!$L$40="Catastrófico"),CONCATENATE("R",'Mapa R. Fiscal'!$A$40),"")</f>
        <v/>
      </c>
      <c r="AM24" s="665"/>
      <c r="AN24" s="15"/>
      <c r="AO24" s="702"/>
      <c r="AP24" s="703"/>
      <c r="AQ24" s="703"/>
      <c r="AR24" s="703"/>
      <c r="AS24" s="703"/>
      <c r="AT24" s="70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43"/>
      <c r="C25" s="643"/>
      <c r="D25" s="644"/>
      <c r="E25" s="648"/>
      <c r="F25" s="649"/>
      <c r="G25" s="649"/>
      <c r="H25" s="649"/>
      <c r="I25" s="650"/>
      <c r="J25" s="679"/>
      <c r="K25" s="680"/>
      <c r="L25" s="680"/>
      <c r="M25" s="680"/>
      <c r="N25" s="680"/>
      <c r="O25" s="682"/>
      <c r="P25" s="679"/>
      <c r="Q25" s="680"/>
      <c r="R25" s="680"/>
      <c r="S25" s="680"/>
      <c r="T25" s="680"/>
      <c r="U25" s="682"/>
      <c r="V25" s="679"/>
      <c r="W25" s="680"/>
      <c r="X25" s="680"/>
      <c r="Y25" s="680"/>
      <c r="Z25" s="680"/>
      <c r="AA25" s="682"/>
      <c r="AB25" s="656"/>
      <c r="AC25" s="657"/>
      <c r="AD25" s="657"/>
      <c r="AE25" s="657"/>
      <c r="AF25" s="657"/>
      <c r="AG25" s="659"/>
      <c r="AH25" s="662"/>
      <c r="AI25" s="663"/>
      <c r="AJ25" s="663"/>
      <c r="AK25" s="663"/>
      <c r="AL25" s="663"/>
      <c r="AM25" s="665"/>
      <c r="AN25" s="15"/>
      <c r="AO25" s="702"/>
      <c r="AP25" s="703"/>
      <c r="AQ25" s="703"/>
      <c r="AR25" s="703"/>
      <c r="AS25" s="703"/>
      <c r="AT25" s="70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43"/>
      <c r="C26" s="643"/>
      <c r="D26" s="644"/>
      <c r="E26" s="648"/>
      <c r="F26" s="649"/>
      <c r="G26" s="649"/>
      <c r="H26" s="649"/>
      <c r="I26" s="650"/>
      <c r="J26" s="679" t="str">
        <f>IF(AND('Mapa R. Fiscal'!$H$28="Media",'Mapa R. Fiscal'!$L$28="Leve"),CONCATENATE("R",'Mapa R. Fiscal'!$A$28),"")</f>
        <v/>
      </c>
      <c r="K26" s="680"/>
      <c r="L26" s="680" t="str">
        <f>IF(AND('Mapa R. Fiscal'!$H$52="Media",'Mapa R. Fiscal'!$L$52="Leve"),CONCATENATE("R",'Mapa R. Fiscal'!$A$52),"")</f>
        <v/>
      </c>
      <c r="M26" s="680"/>
      <c r="N26" s="680" t="str">
        <f>IF(AND('Mapa R. Fiscal'!$H$58="Media",'Mapa R. Fiscal'!$L$58="Leve"),CONCATENATE("R",'Mapa R. Fiscal'!$A$58),"")</f>
        <v/>
      </c>
      <c r="O26" s="682"/>
      <c r="P26" s="679" t="str">
        <f>IF(AND('Mapa R. Fiscal'!$H$46="Media",'Mapa R. Fiscal'!$L$46="Menor"),CONCATENATE("R",'Mapa R. Fiscal'!$A$46),"")</f>
        <v/>
      </c>
      <c r="Q26" s="680"/>
      <c r="R26" s="680" t="str">
        <f>IF(AND('Mapa R. Fiscal'!$H$52="Media",'Mapa R. Fiscal'!$L$52="Menor"),CONCATENATE("R",'Mapa R. Fiscal'!$A$52),"")</f>
        <v/>
      </c>
      <c r="S26" s="680"/>
      <c r="T26" s="680" t="str">
        <f>IF(AND('Mapa R. Fiscal'!$H$58="Media",'Mapa R. Fiscal'!$L$58="Menor"),CONCATENATE("R",'Mapa R. Fiscal'!$A$58),"")</f>
        <v/>
      </c>
      <c r="U26" s="682"/>
      <c r="V26" s="679" t="str">
        <f>IF(AND('Mapa R. Fiscal'!$H$46="Media",'Mapa R. Fiscal'!$L$46="Moderado"),CONCATENATE("R",'Mapa R. Fiscal'!$A$46),"")</f>
        <v/>
      </c>
      <c r="W26" s="680"/>
      <c r="X26" s="680" t="str">
        <f>IF(AND('Mapa R. Fiscal'!$H$52="Media",'Mapa R. Fiscal'!$L$52="Moderado"),CONCATENATE("R",'Mapa R. Fiscal'!$A$52),"")</f>
        <v/>
      </c>
      <c r="Y26" s="680"/>
      <c r="Z26" s="680" t="str">
        <f>IF(AND('Mapa R. Fiscal'!$H$58="Media",'Mapa R. Fiscal'!$L$58="Moderado"),CONCATENATE("R",'Mapa R. Fiscal'!$A$58),"")</f>
        <v/>
      </c>
      <c r="AA26" s="682"/>
      <c r="AB26" s="656" t="str">
        <f>IF(AND('Mapa R. Fiscal'!$H$46="Media",'Mapa R. Fiscal'!$L$46="Mayor"),CONCATENATE("R",'Mapa R. Fiscal'!$A$46),"")</f>
        <v/>
      </c>
      <c r="AC26" s="657"/>
      <c r="AD26" s="657" t="str">
        <f>IF(AND('Mapa R. Fiscal'!$H$52="Media",'Mapa R. Fiscal'!$L$52="Mayor"),CONCATENATE("R",'Mapa R. Fiscal'!$A$52),"")</f>
        <v/>
      </c>
      <c r="AE26" s="657"/>
      <c r="AF26" s="657" t="str">
        <f>IF(AND('Mapa R. Fiscal'!$H$58="Media",'Mapa R. Fiscal'!$L$58="Mayor"),CONCATENATE("R",'Mapa R. Fiscal'!$A$58),"")</f>
        <v/>
      </c>
      <c r="AG26" s="659"/>
      <c r="AH26" s="662" t="str">
        <f>IF(AND('Mapa R. Fiscal'!$H$46="Media",'Mapa R. Fiscal'!$L$46="Catastrófico"),CONCATENATE("R",'Mapa R. Fiscal'!$A$46),"")</f>
        <v/>
      </c>
      <c r="AI26" s="663"/>
      <c r="AJ26" s="663" t="str">
        <f>IF(AND('Mapa R. Fiscal'!$H$52="Media",'Mapa R. Fiscal'!$L$52="Catastrófico"),CONCATENATE("R",'Mapa R. Fiscal'!$A$52),"")</f>
        <v/>
      </c>
      <c r="AK26" s="663"/>
      <c r="AL26" s="663" t="str">
        <f>IF(AND('Mapa R. Fiscal'!$H$58="Media",'Mapa R. Fiscal'!$L$58="Catastrófico"),CONCATENATE("R",'Mapa R. Fiscal'!$A$58),"")</f>
        <v/>
      </c>
      <c r="AM26" s="665"/>
      <c r="AN26" s="15"/>
      <c r="AO26" s="702"/>
      <c r="AP26" s="703"/>
      <c r="AQ26" s="703"/>
      <c r="AR26" s="703"/>
      <c r="AS26" s="703"/>
      <c r="AT26" s="70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43"/>
      <c r="C27" s="643"/>
      <c r="D27" s="644"/>
      <c r="E27" s="648"/>
      <c r="F27" s="649"/>
      <c r="G27" s="649"/>
      <c r="H27" s="649"/>
      <c r="I27" s="650"/>
      <c r="J27" s="679"/>
      <c r="K27" s="680"/>
      <c r="L27" s="680"/>
      <c r="M27" s="680"/>
      <c r="N27" s="680"/>
      <c r="O27" s="682"/>
      <c r="P27" s="679"/>
      <c r="Q27" s="680"/>
      <c r="R27" s="680"/>
      <c r="S27" s="680"/>
      <c r="T27" s="680"/>
      <c r="U27" s="682"/>
      <c r="V27" s="679"/>
      <c r="W27" s="680"/>
      <c r="X27" s="680"/>
      <c r="Y27" s="680"/>
      <c r="Z27" s="680"/>
      <c r="AA27" s="682"/>
      <c r="AB27" s="656"/>
      <c r="AC27" s="657"/>
      <c r="AD27" s="657"/>
      <c r="AE27" s="657"/>
      <c r="AF27" s="657"/>
      <c r="AG27" s="659"/>
      <c r="AH27" s="662"/>
      <c r="AI27" s="663"/>
      <c r="AJ27" s="663"/>
      <c r="AK27" s="663"/>
      <c r="AL27" s="663"/>
      <c r="AM27" s="665"/>
      <c r="AN27" s="15"/>
      <c r="AO27" s="702"/>
      <c r="AP27" s="703"/>
      <c r="AQ27" s="703"/>
      <c r="AR27" s="703"/>
      <c r="AS27" s="703"/>
      <c r="AT27" s="70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43"/>
      <c r="C28" s="643"/>
      <c r="D28" s="644"/>
      <c r="E28" s="648"/>
      <c r="F28" s="649"/>
      <c r="G28" s="649"/>
      <c r="H28" s="649"/>
      <c r="I28" s="650"/>
      <c r="J28" s="679" t="str">
        <f>IF(AND('Mapa R. Fiscal'!$H$64="Media",'Mapa R. Fiscal'!$L$64="Leve"),CONCATENATE("R",'Mapa R. Fiscal'!$A$64),"")</f>
        <v/>
      </c>
      <c r="K28" s="680"/>
      <c r="L28" s="680" t="str">
        <f>IF(AND('Mapa R. Fiscal'!$H$70="Media",'Mapa R. Fiscal'!$L$70="Leve"),CONCATENATE("R",'Mapa R. Fiscal'!$A$70),"")</f>
        <v/>
      </c>
      <c r="M28" s="680"/>
      <c r="N28" s="680" t="str">
        <f>IF(AND('Mapa R. Fiscal'!$H$76="Media",'Mapa R. Fiscal'!$L$76="Leve"),CONCATENATE("R",'Mapa R. Fiscal'!$A$76),"")</f>
        <v/>
      </c>
      <c r="O28" s="682"/>
      <c r="P28" s="679" t="str">
        <f>IF(AND('Mapa R. Fiscal'!$H$64="Media",'Mapa R. Fiscal'!$L$64="Menor"),CONCATENATE("R",'Mapa R. Fiscal'!$A$64),"")</f>
        <v/>
      </c>
      <c r="Q28" s="680"/>
      <c r="R28" s="680" t="str">
        <f>IF(AND('Mapa R. Fiscal'!$H$70="Media",'Mapa R. Fiscal'!$L$70="Menor"),CONCATENATE("R",'Mapa R. Fiscal'!$A$70),"")</f>
        <v/>
      </c>
      <c r="S28" s="680"/>
      <c r="T28" s="680" t="str">
        <f>IF(AND('Mapa R. Fiscal'!$H$76="Media",'Mapa R. Fiscal'!$L$76="Menor"),CONCATENATE("R",'Mapa R. Fiscal'!$A$76),"")</f>
        <v/>
      </c>
      <c r="U28" s="682"/>
      <c r="V28" s="679" t="str">
        <f>IF(AND('Mapa R. Fiscal'!$H$64="Media",'Mapa R. Fiscal'!$L$64="Moderado"),CONCATENATE("R",'Mapa R. Fiscal'!$A$64),"")</f>
        <v/>
      </c>
      <c r="W28" s="680"/>
      <c r="X28" s="680" t="str">
        <f>IF(AND('Mapa R. Fiscal'!$H$70="Media",'Mapa R. Fiscal'!$L$70="Moderado"),CONCATENATE("R",'Mapa R. Fiscal'!$A$70),"")</f>
        <v/>
      </c>
      <c r="Y28" s="680"/>
      <c r="Z28" s="680" t="str">
        <f>IF(AND('Mapa R. Fiscal'!$H$76="Media",'Mapa R. Fiscal'!$L$76="Moderado"),CONCATENATE("R",'Mapa R. Fiscal'!$A$76),"")</f>
        <v/>
      </c>
      <c r="AA28" s="682"/>
      <c r="AB28" s="656" t="str">
        <f>IF(AND('Mapa R. Fiscal'!$H$64="Media",'Mapa R. Fiscal'!$L$64="Mayor"),CONCATENATE("R",'Mapa R. Fiscal'!$A$64),"")</f>
        <v/>
      </c>
      <c r="AC28" s="657"/>
      <c r="AD28" s="657" t="str">
        <f>IF(AND('Mapa R. Fiscal'!$H$70="Media",'Mapa R. Fiscal'!$L$70="Mayor"),CONCATENATE("R",'Mapa R. Fiscal'!$A$70),"")</f>
        <v/>
      </c>
      <c r="AE28" s="657"/>
      <c r="AF28" s="657" t="str">
        <f>IF(AND('Mapa R. Fiscal'!$H$76="Media",'Mapa R. Fiscal'!$L$76="Mayor"),CONCATENATE("R",'Mapa R. Fiscal'!$A$76),"")</f>
        <v/>
      </c>
      <c r="AG28" s="659"/>
      <c r="AH28" s="662" t="str">
        <f>IF(AND('Mapa R. Fiscal'!$H$64="Media",'Mapa R. Fiscal'!$L$64="Catastrófico"),CONCATENATE("R",'Mapa R. Fiscal'!$A$64),"")</f>
        <v/>
      </c>
      <c r="AI28" s="663"/>
      <c r="AJ28" s="663" t="str">
        <f>IF(AND('Mapa R. Fiscal'!$H$70="Media",'Mapa R. Fiscal'!$L$70="Catastrófico"),CONCATENATE("R",'Mapa R. Fiscal'!$A$70),"")</f>
        <v/>
      </c>
      <c r="AK28" s="663"/>
      <c r="AL28" s="663" t="str">
        <f>IF(AND('Mapa R. Fiscal'!$H$76="Media",'Mapa R. Fiscal'!$L$76="Catastrófico"),CONCATENATE("R",'Mapa R. Fiscal'!$A$76),"")</f>
        <v/>
      </c>
      <c r="AM28" s="665"/>
      <c r="AN28" s="15"/>
      <c r="AO28" s="702"/>
      <c r="AP28" s="703"/>
      <c r="AQ28" s="703"/>
      <c r="AR28" s="703"/>
      <c r="AS28" s="703"/>
      <c r="AT28" s="70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43"/>
      <c r="C29" s="643"/>
      <c r="D29" s="644"/>
      <c r="E29" s="651"/>
      <c r="F29" s="652"/>
      <c r="G29" s="652"/>
      <c r="H29" s="652"/>
      <c r="I29" s="653"/>
      <c r="J29" s="696"/>
      <c r="K29" s="697"/>
      <c r="L29" s="680"/>
      <c r="M29" s="680"/>
      <c r="N29" s="680"/>
      <c r="O29" s="682"/>
      <c r="P29" s="696"/>
      <c r="Q29" s="697"/>
      <c r="R29" s="697"/>
      <c r="S29" s="697"/>
      <c r="T29" s="697"/>
      <c r="U29" s="698"/>
      <c r="V29" s="696"/>
      <c r="W29" s="697"/>
      <c r="X29" s="697"/>
      <c r="Y29" s="697"/>
      <c r="Z29" s="697"/>
      <c r="AA29" s="698"/>
      <c r="AB29" s="693"/>
      <c r="AC29" s="694"/>
      <c r="AD29" s="694"/>
      <c r="AE29" s="694"/>
      <c r="AF29" s="694"/>
      <c r="AG29" s="695"/>
      <c r="AH29" s="683"/>
      <c r="AI29" s="675"/>
      <c r="AJ29" s="675"/>
      <c r="AK29" s="675"/>
      <c r="AL29" s="675"/>
      <c r="AM29" s="676"/>
      <c r="AN29" s="15"/>
      <c r="AO29" s="705"/>
      <c r="AP29" s="706"/>
      <c r="AQ29" s="706"/>
      <c r="AR29" s="706"/>
      <c r="AS29" s="706"/>
      <c r="AT29" s="70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43"/>
      <c r="C30" s="643"/>
      <c r="D30" s="644"/>
      <c r="E30" s="645" t="s">
        <v>574</v>
      </c>
      <c r="F30" s="646"/>
      <c r="G30" s="646"/>
      <c r="H30" s="646"/>
      <c r="I30" s="646"/>
      <c r="J30" s="708" t="str">
        <f>IF(AND('Mapa R. Fiscal'!$H$10="Baja",'Mapa R. Fiscal'!$L$10="Leve"),CONCATENATE("R",'Mapa R. Fiscal'!$A$10),"")</f>
        <v/>
      </c>
      <c r="K30" s="709"/>
      <c r="L30" s="709" t="str">
        <f>IF(AND('Mapa R. Fiscal'!$H$16="Baja",'Mapa R. Fiscal'!$L$16="Leve"),CONCATENATE("R",'Mapa R. Fiscal'!$A$16),"")</f>
        <v/>
      </c>
      <c r="M30" s="709"/>
      <c r="N30" s="709" t="str">
        <f>IF(AND('Mapa R. Fiscal'!$H$22="Baja",'Mapa R. Fiscal'!$L$22="Leve"),CONCATENATE("R",'Mapa R. Fiscal'!$A$22),"")</f>
        <v/>
      </c>
      <c r="O30" s="712"/>
      <c r="P30" s="678" t="str">
        <f>IF(AND('Mapa R. Fiscal'!$H$10="Baja",'Mapa R. Fiscal'!$L$10="Menor"),CONCATENATE("R",'Mapa R. Fiscal'!$A$10),"")</f>
        <v/>
      </c>
      <c r="Q30" s="678"/>
      <c r="R30" s="678" t="str">
        <f>IF(AND('Mapa R. Fiscal'!$H$16="Baja",'Mapa R. Fiscal'!$L$16="Menor"),CONCATENATE("R",'Mapa R. Fiscal'!$A$16),"")</f>
        <v/>
      </c>
      <c r="S30" s="678"/>
      <c r="T30" s="678" t="str">
        <f>IF(AND('Mapa R. Fiscal'!$H$22="Baja",'Mapa R. Fiscal'!$L$22="Menor"),CONCATENATE("R",'Mapa R. Fiscal'!$A$22),"")</f>
        <v/>
      </c>
      <c r="U30" s="681"/>
      <c r="V30" s="677" t="str">
        <f>IF(AND('Mapa R. Fiscal'!$H$10="Baja",'Mapa R. Fiscal'!$L$10="Moderado"),CONCATENATE("R",'Mapa R. Fiscal'!$A$10),"")</f>
        <v/>
      </c>
      <c r="W30" s="678"/>
      <c r="X30" s="678" t="str">
        <f>IF(AND('Mapa R. Fiscal'!$H$16="Baja",'Mapa R. Fiscal'!$L$16="Moderado"),CONCATENATE("R",'Mapa R. Fiscal'!$A$16),"")</f>
        <v/>
      </c>
      <c r="Y30" s="678"/>
      <c r="Z30" s="678" t="str">
        <f>IF(AND('Mapa R. Fiscal'!$H$22="Baja",'Mapa R. Fiscal'!$L$22="Moderado"),CONCATENATE("R",'Mapa R. Fiscal'!$A$22),"")</f>
        <v/>
      </c>
      <c r="AA30" s="681"/>
      <c r="AB30" s="654" t="str">
        <f>IF(AND('Mapa R. Fiscal'!$H$10="Baja",'Mapa R. Fiscal'!$L$10="Mayor"),CONCATENATE("R",'Mapa R. Fiscal'!$A$10),"")</f>
        <v/>
      </c>
      <c r="AC30" s="655"/>
      <c r="AD30" s="655" t="str">
        <f>IF(AND('Mapa R. Fiscal'!$H$16="Baja",'Mapa R. Fiscal'!$L$16="Mayor"),CONCATENATE("R",'Mapa R. Fiscal'!$A$16),"")</f>
        <v/>
      </c>
      <c r="AE30" s="655"/>
      <c r="AF30" s="655" t="str">
        <f>IF(AND('Mapa R. Fiscal'!$H$22="Baja",'Mapa R. Fiscal'!$L$22="Mayor"),CONCATENATE("R",'Mapa R. Fiscal'!$A$22),"")</f>
        <v/>
      </c>
      <c r="AG30" s="658"/>
      <c r="AH30" s="660" t="str">
        <f>IF(AND('Mapa R. Fiscal'!$H$10="Baja",'Mapa R. Fiscal'!$L$10="Catastrófico"),CONCATENATE("R",'Mapa R. Fiscal'!$A$10),"")</f>
        <v/>
      </c>
      <c r="AI30" s="661"/>
      <c r="AJ30" s="661" t="str">
        <f>IF(AND('Mapa R. Fiscal'!$H$16="Baja",'Mapa R. Fiscal'!$L$16="Catastrófico"),CONCATENATE("R",'Mapa R. Fiscal'!$A$16),"")</f>
        <v/>
      </c>
      <c r="AK30" s="661"/>
      <c r="AL30" s="661" t="str">
        <f>IF(AND('Mapa R. Fiscal'!$H$22="Baja",'Mapa R. Fiscal'!$L$22="Catastrófico"),CONCATENATE("R",'Mapa R. Fiscal'!$A$22),"")</f>
        <v/>
      </c>
      <c r="AM30" s="664"/>
      <c r="AN30" s="15"/>
      <c r="AO30" s="714" t="s">
        <v>575</v>
      </c>
      <c r="AP30" s="715"/>
      <c r="AQ30" s="715"/>
      <c r="AR30" s="715"/>
      <c r="AS30" s="715"/>
      <c r="AT30" s="71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43"/>
      <c r="C31" s="643"/>
      <c r="D31" s="644"/>
      <c r="E31" s="648"/>
      <c r="F31" s="649"/>
      <c r="G31" s="649"/>
      <c r="H31" s="649"/>
      <c r="I31" s="649"/>
      <c r="J31" s="710"/>
      <c r="K31" s="711"/>
      <c r="L31" s="711"/>
      <c r="M31" s="711"/>
      <c r="N31" s="711"/>
      <c r="O31" s="713"/>
      <c r="P31" s="680"/>
      <c r="Q31" s="680"/>
      <c r="R31" s="680"/>
      <c r="S31" s="680"/>
      <c r="T31" s="680"/>
      <c r="U31" s="682"/>
      <c r="V31" s="679"/>
      <c r="W31" s="680"/>
      <c r="X31" s="680"/>
      <c r="Y31" s="680"/>
      <c r="Z31" s="680"/>
      <c r="AA31" s="682"/>
      <c r="AB31" s="656"/>
      <c r="AC31" s="657"/>
      <c r="AD31" s="657"/>
      <c r="AE31" s="657"/>
      <c r="AF31" s="657"/>
      <c r="AG31" s="659"/>
      <c r="AH31" s="662"/>
      <c r="AI31" s="663"/>
      <c r="AJ31" s="663"/>
      <c r="AK31" s="663"/>
      <c r="AL31" s="663"/>
      <c r="AM31" s="665"/>
      <c r="AN31" s="15"/>
      <c r="AO31" s="717"/>
      <c r="AP31" s="718"/>
      <c r="AQ31" s="718"/>
      <c r="AR31" s="718"/>
      <c r="AS31" s="718"/>
      <c r="AT31" s="71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43"/>
      <c r="C32" s="643"/>
      <c r="D32" s="644"/>
      <c r="E32" s="648"/>
      <c r="F32" s="649"/>
      <c r="G32" s="649"/>
      <c r="H32" s="649"/>
      <c r="I32" s="649"/>
      <c r="J32" s="710" t="str">
        <f>IF(AND('Mapa R. Fiscal'!$H$28="Baja",'Mapa R. Fiscal'!$L$28="Leve"),CONCATENATE("R",'Mapa R. Fiscal'!$A$28),"")</f>
        <v/>
      </c>
      <c r="K32" s="711"/>
      <c r="L32" s="711" t="str">
        <f>IF(AND('Mapa R. Fiscal'!$H$34="Baja",'Mapa R. Fiscal'!$L$34="Leve"),CONCATENATE("R",'Mapa R. Fiscal'!$A$34),"")</f>
        <v/>
      </c>
      <c r="M32" s="711"/>
      <c r="N32" s="711" t="str">
        <f>IF(AND('Mapa R. Fiscal'!$H$40="Baja",'Mapa R. Fiscal'!$L$40="Leve"),CONCATENATE("R",'Mapa R. Fiscal'!$A$40),"")</f>
        <v/>
      </c>
      <c r="O32" s="713"/>
      <c r="P32" s="680" t="str">
        <f>IF(AND('Mapa R. Fiscal'!$H$28="Baja",'Mapa R. Fiscal'!$L$28="Menor"),CONCATENATE("R",'Mapa R. Fiscal'!$A$28),"")</f>
        <v/>
      </c>
      <c r="Q32" s="680"/>
      <c r="R32" s="680" t="str">
        <f>IF(AND('Mapa R. Fiscal'!$H$34="Baja",'Mapa R. Fiscal'!$L$34="Menor"),CONCATENATE("R",'Mapa R. Fiscal'!$A$34),"")</f>
        <v/>
      </c>
      <c r="S32" s="680"/>
      <c r="T32" s="680" t="str">
        <f>IF(AND('Mapa R. Fiscal'!$H$40="Baja",'Mapa R. Fiscal'!$L$40="Menor"),CONCATENATE("R",'Mapa R. Fiscal'!$A$40),"")</f>
        <v/>
      </c>
      <c r="U32" s="682"/>
      <c r="V32" s="679" t="str">
        <f>IF(AND('Mapa R. Fiscal'!$H$28="Baja",'Mapa R. Fiscal'!$L$28="Moderado"),CONCATENATE("R",'Mapa R. Fiscal'!$A$28),"")</f>
        <v/>
      </c>
      <c r="W32" s="680"/>
      <c r="X32" s="680" t="str">
        <f>IF(AND('Mapa R. Fiscal'!$H$34="Baja",'Mapa R. Fiscal'!$L$34="Moderado"),CONCATENATE("R",'Mapa R. Fiscal'!$A$34),"")</f>
        <v/>
      </c>
      <c r="Y32" s="680"/>
      <c r="Z32" s="680" t="str">
        <f>IF(AND('Mapa R. Fiscal'!$H$40="Baja",'Mapa R. Fiscal'!$L$40="Moderado"),CONCATENATE("R",'Mapa R. Fiscal'!$A$40),"")</f>
        <v/>
      </c>
      <c r="AA32" s="682"/>
      <c r="AB32" s="656" t="str">
        <f>IF(AND('Mapa R. Fiscal'!$H$28="Baja",'Mapa R. Fiscal'!$L$28="Mayor"),CONCATENATE("R",'Mapa R. Fiscal'!$A$28),"")</f>
        <v/>
      </c>
      <c r="AC32" s="657"/>
      <c r="AD32" s="657" t="str">
        <f>IF(AND('Mapa R. Fiscal'!$H$34="Baja",'Mapa R. Fiscal'!$L$34="Mayor"),CONCATENATE("R",'Mapa R. Fiscal'!$A$34),"")</f>
        <v/>
      </c>
      <c r="AE32" s="657"/>
      <c r="AF32" s="657" t="str">
        <f>IF(AND('Mapa R. Fiscal'!$H$40="Baja",'Mapa R. Fiscal'!$L$40="Mayor"),CONCATENATE("R",'Mapa R. Fiscal'!$A$40),"")</f>
        <v/>
      </c>
      <c r="AG32" s="659"/>
      <c r="AH32" s="662" t="str">
        <f>IF(AND('Mapa R. Fiscal'!$H$28="Baja",'Mapa R. Fiscal'!$L$28="Catastrófico"),CONCATENATE("R",'Mapa R. Fiscal'!$A$28),"")</f>
        <v/>
      </c>
      <c r="AI32" s="663"/>
      <c r="AJ32" s="663" t="str">
        <f>IF(AND('Mapa R. Fiscal'!$H$34="Baja",'Mapa R. Fiscal'!$L$34="Catastrófico"),CONCATENATE("R",'Mapa R. Fiscal'!$A$34),"")</f>
        <v/>
      </c>
      <c r="AK32" s="663"/>
      <c r="AL32" s="663" t="str">
        <f>IF(AND('Mapa R. Fiscal'!$H$40="Baja",'Mapa R. Fiscal'!$L$40="Catastrófico"),CONCATENATE("R",'Mapa R. Fiscal'!$A$40),"")</f>
        <v/>
      </c>
      <c r="AM32" s="665"/>
      <c r="AN32" s="15"/>
      <c r="AO32" s="717"/>
      <c r="AP32" s="718"/>
      <c r="AQ32" s="718"/>
      <c r="AR32" s="718"/>
      <c r="AS32" s="718"/>
      <c r="AT32" s="71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43"/>
      <c r="C33" s="643"/>
      <c r="D33" s="644"/>
      <c r="E33" s="648"/>
      <c r="F33" s="649"/>
      <c r="G33" s="649"/>
      <c r="H33" s="649"/>
      <c r="I33" s="649"/>
      <c r="J33" s="710"/>
      <c r="K33" s="711"/>
      <c r="L33" s="711"/>
      <c r="M33" s="711"/>
      <c r="N33" s="711"/>
      <c r="O33" s="713"/>
      <c r="P33" s="680"/>
      <c r="Q33" s="680"/>
      <c r="R33" s="680"/>
      <c r="S33" s="680"/>
      <c r="T33" s="680"/>
      <c r="U33" s="682"/>
      <c r="V33" s="679"/>
      <c r="W33" s="680"/>
      <c r="X33" s="680"/>
      <c r="Y33" s="680"/>
      <c r="Z33" s="680"/>
      <c r="AA33" s="682"/>
      <c r="AB33" s="656"/>
      <c r="AC33" s="657"/>
      <c r="AD33" s="657"/>
      <c r="AE33" s="657"/>
      <c r="AF33" s="657"/>
      <c r="AG33" s="659"/>
      <c r="AH33" s="662"/>
      <c r="AI33" s="663"/>
      <c r="AJ33" s="663"/>
      <c r="AK33" s="663"/>
      <c r="AL33" s="663"/>
      <c r="AM33" s="665"/>
      <c r="AN33" s="15"/>
      <c r="AO33" s="717"/>
      <c r="AP33" s="718"/>
      <c r="AQ33" s="718"/>
      <c r="AR33" s="718"/>
      <c r="AS33" s="718"/>
      <c r="AT33" s="71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43"/>
      <c r="C34" s="643"/>
      <c r="D34" s="644"/>
      <c r="E34" s="648"/>
      <c r="F34" s="649"/>
      <c r="G34" s="649"/>
      <c r="H34" s="649"/>
      <c r="I34" s="649"/>
      <c r="J34" s="710" t="str">
        <f>IF(AND('Mapa R. Fiscal'!$H$46="Baja",'Mapa R. Fiscal'!$L$46="Leve"),CONCATENATE("R",'Mapa R. Fiscal'!$A$46),"")</f>
        <v/>
      </c>
      <c r="K34" s="711"/>
      <c r="L34" s="711" t="str">
        <f>IF(AND('Mapa R. Fiscal'!$H$52="Baja",'Mapa R. Fiscal'!$L$52="Leve"),CONCATENATE("R",'Mapa R. Fiscal'!$A$52),"")</f>
        <v/>
      </c>
      <c r="M34" s="711"/>
      <c r="N34" s="711" t="str">
        <f>IF(AND('Mapa R. Fiscal'!$H$58="Baja",'Mapa R. Fiscal'!$L$58="Leve"),CONCATENATE("R",'Mapa R. Fiscal'!$A$58),"")</f>
        <v/>
      </c>
      <c r="O34" s="713"/>
      <c r="P34" s="680" t="str">
        <f>IF(AND('Mapa R. Fiscal'!$H$46="Baja",'Mapa R. Fiscal'!$L$46="Menor"),CONCATENATE("R",'Mapa R. Fiscal'!$A$46),"")</f>
        <v/>
      </c>
      <c r="Q34" s="680"/>
      <c r="R34" s="680" t="str">
        <f>IF(AND('Mapa R. Fiscal'!$H$52="Baja",'Mapa R. Fiscal'!$L$52="Menor"),CONCATENATE("R",'Mapa R. Fiscal'!$A$52),"")</f>
        <v/>
      </c>
      <c r="S34" s="680"/>
      <c r="T34" s="680" t="str">
        <f>IF(AND('Mapa R. Fiscal'!$H$58="Baja",'Mapa R. Fiscal'!$L$58="Menor"),CONCATENATE("R",'Mapa R. Fiscal'!$A$58),"")</f>
        <v/>
      </c>
      <c r="U34" s="682"/>
      <c r="V34" s="679" t="str">
        <f>IF(AND('Mapa R. Fiscal'!$H$46="Baja",'Mapa R. Fiscal'!$L$46="Moderado"),CONCATENATE("R",'Mapa R. Fiscal'!$A$46),"")</f>
        <v/>
      </c>
      <c r="W34" s="680"/>
      <c r="X34" s="680" t="str">
        <f>IF(AND('Mapa R. Fiscal'!$H$52="Baja",'Mapa R. Fiscal'!$L$52="Moderado"),CONCATENATE("R",'Mapa R. Fiscal'!$A$52),"")</f>
        <v/>
      </c>
      <c r="Y34" s="680"/>
      <c r="Z34" s="680" t="str">
        <f>IF(AND('Mapa R. Fiscal'!$H$58="Baja",'Mapa R. Fiscal'!$L$58="Moderado"),CONCATENATE("R",'Mapa R. Fiscal'!$A$58),"")</f>
        <v/>
      </c>
      <c r="AA34" s="682"/>
      <c r="AB34" s="656" t="str">
        <f>IF(AND('Mapa R. Fiscal'!$H$46="Baja",'Mapa R. Fiscal'!$L$46="Mayor"),CONCATENATE("R",'Mapa R. Fiscal'!$A$46),"")</f>
        <v/>
      </c>
      <c r="AC34" s="657"/>
      <c r="AD34" s="657" t="str">
        <f>IF(AND('Mapa R. Fiscal'!$H$52="Baja",'Mapa R. Fiscal'!$L$52="Mayor"),CONCATENATE("R",'Mapa R. Fiscal'!$A$52),"")</f>
        <v/>
      </c>
      <c r="AE34" s="657"/>
      <c r="AF34" s="657" t="str">
        <f>IF(AND('Mapa R. Fiscal'!$H$58="Baja",'Mapa R. Fiscal'!$L$58="Mayor"),CONCATENATE("R",'Mapa R. Fiscal'!$A$58),"")</f>
        <v/>
      </c>
      <c r="AG34" s="659"/>
      <c r="AH34" s="662" t="str">
        <f>IF(AND('Mapa R. Fiscal'!$H$46="Baja",'Mapa R. Fiscal'!$L$46="Catastrófico"),CONCATENATE("R",'Mapa R. Fiscal'!$A$46),"")</f>
        <v/>
      </c>
      <c r="AI34" s="663"/>
      <c r="AJ34" s="663" t="str">
        <f>IF(AND('Mapa R. Fiscal'!$H$52="Baja",'Mapa R. Fiscal'!$L$52="Catastrófico"),CONCATENATE("R",'Mapa R. Fiscal'!$A$52),"")</f>
        <v/>
      </c>
      <c r="AK34" s="663"/>
      <c r="AL34" s="663" t="str">
        <f>IF(AND('Mapa R. Fiscal'!$H$58="Baja",'Mapa R. Fiscal'!$L$58="Catastrófico"),CONCATENATE("R",'Mapa R. Fiscal'!$A$58),"")</f>
        <v/>
      </c>
      <c r="AM34" s="665"/>
      <c r="AN34" s="15"/>
      <c r="AO34" s="717"/>
      <c r="AP34" s="718"/>
      <c r="AQ34" s="718"/>
      <c r="AR34" s="718"/>
      <c r="AS34" s="718"/>
      <c r="AT34" s="71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43"/>
      <c r="C35" s="643"/>
      <c r="D35" s="644"/>
      <c r="E35" s="648"/>
      <c r="F35" s="649"/>
      <c r="G35" s="649"/>
      <c r="H35" s="649"/>
      <c r="I35" s="649"/>
      <c r="J35" s="710"/>
      <c r="K35" s="711"/>
      <c r="L35" s="711"/>
      <c r="M35" s="711"/>
      <c r="N35" s="711"/>
      <c r="O35" s="713"/>
      <c r="P35" s="680"/>
      <c r="Q35" s="680"/>
      <c r="R35" s="680"/>
      <c r="S35" s="680"/>
      <c r="T35" s="680"/>
      <c r="U35" s="682"/>
      <c r="V35" s="679"/>
      <c r="W35" s="680"/>
      <c r="X35" s="680"/>
      <c r="Y35" s="680"/>
      <c r="Z35" s="680"/>
      <c r="AA35" s="682"/>
      <c r="AB35" s="656"/>
      <c r="AC35" s="657"/>
      <c r="AD35" s="657"/>
      <c r="AE35" s="657"/>
      <c r="AF35" s="657"/>
      <c r="AG35" s="659"/>
      <c r="AH35" s="662"/>
      <c r="AI35" s="663"/>
      <c r="AJ35" s="663"/>
      <c r="AK35" s="663"/>
      <c r="AL35" s="663"/>
      <c r="AM35" s="665"/>
      <c r="AN35" s="15"/>
      <c r="AO35" s="717"/>
      <c r="AP35" s="718"/>
      <c r="AQ35" s="718"/>
      <c r="AR35" s="718"/>
      <c r="AS35" s="718"/>
      <c r="AT35" s="71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43"/>
      <c r="C36" s="643"/>
      <c r="D36" s="644"/>
      <c r="E36" s="648"/>
      <c r="F36" s="649"/>
      <c r="G36" s="649"/>
      <c r="H36" s="649"/>
      <c r="I36" s="649"/>
      <c r="J36" s="710" t="str">
        <f>IF(AND('Mapa R. Fiscal'!$H$64="Baja",'Mapa R. Fiscal'!$L$64="Leve"),CONCATENATE("R",'Mapa R. Fiscal'!$A$64),"")</f>
        <v/>
      </c>
      <c r="K36" s="711"/>
      <c r="L36" s="711" t="str">
        <f>IF(AND('Mapa R. Fiscal'!$H$70="Baja",'Mapa R. Fiscal'!$L$70="Leve"),CONCATENATE("R",'Mapa R. Fiscal'!$A$70),"")</f>
        <v/>
      </c>
      <c r="M36" s="711"/>
      <c r="N36" s="711" t="str">
        <f>IF(AND('Mapa R. Fiscal'!$H$76="Baja",'Mapa R. Fiscal'!$L$76="Leve"),CONCATENATE("R",'Mapa R. Fiscal'!$A$76),"")</f>
        <v/>
      </c>
      <c r="O36" s="713"/>
      <c r="P36" s="680" t="str">
        <f>IF(AND('Mapa R. Fiscal'!$H$64="Baja",'Mapa R. Fiscal'!$L$64="Menor"),CONCATENATE("R",'Mapa R. Fiscal'!$A$64),"")</f>
        <v/>
      </c>
      <c r="Q36" s="680"/>
      <c r="R36" s="680" t="str">
        <f>IF(AND('Mapa R. Fiscal'!$H$70="Baja",'Mapa R. Fiscal'!$L$70="Menor"),CONCATENATE("R",'Mapa R. Fiscal'!$A$70),"")</f>
        <v/>
      </c>
      <c r="S36" s="680"/>
      <c r="T36" s="680" t="str">
        <f>IF(AND('Mapa R. Fiscal'!$H$76="Baja",'Mapa R. Fiscal'!$L$76="Menor"),CONCATENATE("R",'Mapa R. Fiscal'!$A$76),"")</f>
        <v/>
      </c>
      <c r="U36" s="682"/>
      <c r="V36" s="679" t="str">
        <f>IF(AND('Mapa R. Fiscal'!$H$64="Baja",'Mapa R. Fiscal'!$L$64="Moderado"),CONCATENATE("R",'Mapa R. Fiscal'!$A$64),"")</f>
        <v/>
      </c>
      <c r="W36" s="680"/>
      <c r="X36" s="680" t="str">
        <f>IF(AND('Mapa R. Fiscal'!$H$70="Baja",'Mapa R. Fiscal'!$L$70="Moderado"),CONCATENATE("R",'Mapa R. Fiscal'!$A$70),"")</f>
        <v/>
      </c>
      <c r="Y36" s="680"/>
      <c r="Z36" s="680" t="str">
        <f>IF(AND('Mapa R. Fiscal'!$H$76="Baja",'Mapa R. Fiscal'!$L$76="Moderado"),CONCATENATE("R",'Mapa R. Fiscal'!$A$76),"")</f>
        <v/>
      </c>
      <c r="AA36" s="682"/>
      <c r="AB36" s="656" t="str">
        <f>IF(AND('Mapa R. Fiscal'!$H$64="Baja",'Mapa R. Fiscal'!$L$64="Mayor"),CONCATENATE("R",'Mapa R. Fiscal'!$A$64),"")</f>
        <v/>
      </c>
      <c r="AC36" s="657"/>
      <c r="AD36" s="657" t="str">
        <f>IF(AND('Mapa R. Fiscal'!$H$70="Baja",'Mapa R. Fiscal'!$L$70="Mayor"),CONCATENATE("R",'Mapa R. Fiscal'!$A$70),"")</f>
        <v/>
      </c>
      <c r="AE36" s="657"/>
      <c r="AF36" s="657" t="str">
        <f>IF(AND('Mapa R. Fiscal'!$H$76="Baja",'Mapa R. Fiscal'!$L$76="Mayor"),CONCATENATE("R",'Mapa R. Fiscal'!$A$76),"")</f>
        <v/>
      </c>
      <c r="AG36" s="659"/>
      <c r="AH36" s="662" t="str">
        <f>IF(AND('Mapa R. Fiscal'!$H$64="Baja",'Mapa R. Fiscal'!$L$64="Catastrófico"),CONCATENATE("R",'Mapa R. Fiscal'!$A$64),"")</f>
        <v/>
      </c>
      <c r="AI36" s="663"/>
      <c r="AJ36" s="663" t="str">
        <f>IF(AND('Mapa R. Fiscal'!$H$70="Baja",'Mapa R. Fiscal'!$L$70="Catastrófico"),CONCATENATE("R",'Mapa R. Fiscal'!$A$70),"")</f>
        <v/>
      </c>
      <c r="AK36" s="663"/>
      <c r="AL36" s="663" t="str">
        <f>IF(AND('Mapa R. Fiscal'!$H$76="Baja",'Mapa R. Fiscal'!$L$76="Catastrófico"),CONCATENATE("R",'Mapa R. Fiscal'!$A$76),"")</f>
        <v/>
      </c>
      <c r="AM36" s="665"/>
      <c r="AN36" s="15"/>
      <c r="AO36" s="717"/>
      <c r="AP36" s="718"/>
      <c r="AQ36" s="718"/>
      <c r="AR36" s="718"/>
      <c r="AS36" s="718"/>
      <c r="AT36" s="71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43"/>
      <c r="C37" s="643"/>
      <c r="D37" s="644"/>
      <c r="E37" s="651"/>
      <c r="F37" s="652"/>
      <c r="G37" s="652"/>
      <c r="H37" s="652"/>
      <c r="I37" s="652"/>
      <c r="J37" s="723"/>
      <c r="K37" s="724"/>
      <c r="L37" s="724"/>
      <c r="M37" s="724"/>
      <c r="N37" s="724"/>
      <c r="O37" s="725"/>
      <c r="P37" s="697"/>
      <c r="Q37" s="697"/>
      <c r="R37" s="697"/>
      <c r="S37" s="697"/>
      <c r="T37" s="697"/>
      <c r="U37" s="698"/>
      <c r="V37" s="696"/>
      <c r="W37" s="697"/>
      <c r="X37" s="697"/>
      <c r="Y37" s="697"/>
      <c r="Z37" s="697"/>
      <c r="AA37" s="698"/>
      <c r="AB37" s="693"/>
      <c r="AC37" s="694"/>
      <c r="AD37" s="694"/>
      <c r="AE37" s="694"/>
      <c r="AF37" s="694"/>
      <c r="AG37" s="695"/>
      <c r="AH37" s="683"/>
      <c r="AI37" s="675"/>
      <c r="AJ37" s="675"/>
      <c r="AK37" s="675"/>
      <c r="AL37" s="675"/>
      <c r="AM37" s="676"/>
      <c r="AN37" s="15"/>
      <c r="AO37" s="720"/>
      <c r="AP37" s="721"/>
      <c r="AQ37" s="721"/>
      <c r="AR37" s="721"/>
      <c r="AS37" s="721"/>
      <c r="AT37" s="72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43"/>
      <c r="C38" s="643"/>
      <c r="D38" s="644"/>
      <c r="E38" s="645" t="s">
        <v>576</v>
      </c>
      <c r="F38" s="646"/>
      <c r="G38" s="646"/>
      <c r="H38" s="646"/>
      <c r="I38" s="647"/>
      <c r="J38" s="708" t="str">
        <f>IF(AND('Mapa R. Fiscal'!$H$10="Muy Baja",'Mapa R. Fiscal'!$L$10="Leve"),CONCATENATE("R",'Mapa R. Fiscal'!$A$10),"")</f>
        <v/>
      </c>
      <c r="K38" s="709"/>
      <c r="L38" s="709" t="str">
        <f>IF(AND('Mapa R. Fiscal'!$H$16="Muy Baja",'Mapa R. Fiscal'!$L$16="Leve"),CONCATENATE("R",'Mapa R. Fiscal'!$A$16),"")</f>
        <v/>
      </c>
      <c r="M38" s="709"/>
      <c r="N38" s="709" t="str">
        <f>IF(AND('Mapa R. Fiscal'!$H$22="Muy Baja",'Mapa R. Fiscal'!$L$22="Leve"),CONCATENATE("R",'Mapa R. Fiscal'!$A$22),"")</f>
        <v/>
      </c>
      <c r="O38" s="712"/>
      <c r="P38" s="708" t="str">
        <f>IF(AND('Mapa R. Fiscal'!$H$10="Muy Baja",'Mapa R. Fiscal'!$L$10="Menor"),CONCATENATE("R",'Mapa R. Fiscal'!$A$10),"")</f>
        <v/>
      </c>
      <c r="Q38" s="709"/>
      <c r="R38" s="709" t="str">
        <f>IF(AND('Mapa R. Fiscal'!$H$16="Muy Baja",'Mapa R. Fiscal'!$L$16="Menor"),CONCATENATE("R",'Mapa R. Fiscal'!$A$16),"")</f>
        <v/>
      </c>
      <c r="S38" s="709"/>
      <c r="T38" s="709" t="str">
        <f>IF(AND('Mapa R. Fiscal'!$H$22="Muy Baja",'Mapa R. Fiscal'!$L$22="Menor"),CONCATENATE("R",'Mapa R. Fiscal'!$A$22),"")</f>
        <v/>
      </c>
      <c r="U38" s="712"/>
      <c r="V38" s="677" t="str">
        <f>IF(AND('Mapa R. Fiscal'!$H$10="Muy Baja",'Mapa R. Fiscal'!$L$10="Moderado"),CONCATENATE("R",'Mapa R. Fiscal'!$A$10),"")</f>
        <v/>
      </c>
      <c r="W38" s="678"/>
      <c r="X38" s="678" t="str">
        <f>IF(AND('Mapa R. Fiscal'!$H$16="Muy Baja",'Mapa R. Fiscal'!$L$16="Moderado"),CONCATENATE("R",'Mapa R. Fiscal'!$A$16),"")</f>
        <v/>
      </c>
      <c r="Y38" s="678"/>
      <c r="Z38" s="678" t="str">
        <f>IF(AND('Mapa R. Fiscal'!$H$22="Muy Baja",'Mapa R. Fiscal'!$L$22="Moderado"),CONCATENATE("R",'Mapa R. Fiscal'!$A$22),"")</f>
        <v/>
      </c>
      <c r="AA38" s="681"/>
      <c r="AB38" s="654" t="str">
        <f>IF(AND('Mapa R. Fiscal'!$H$10="Muy Baja",'Mapa R. Fiscal'!$L$10="Mayor"),CONCATENATE("R",'Mapa R. Fiscal'!$A$10),"")</f>
        <v/>
      </c>
      <c r="AC38" s="655"/>
      <c r="AD38" s="655" t="str">
        <f>IF(AND('Mapa R. Fiscal'!$H$16="Muy Baja",'Mapa R. Fiscal'!$L$16="Mayor"),CONCATENATE("R",'Mapa R. Fiscal'!$A$16),"")</f>
        <v/>
      </c>
      <c r="AE38" s="655"/>
      <c r="AF38" s="655" t="str">
        <f>IF(AND('Mapa R. Fiscal'!$H$22="Muy Baja",'Mapa R. Fiscal'!$L$22="Mayor"),CONCATENATE("R",'Mapa R. Fiscal'!$A$22),"")</f>
        <v/>
      </c>
      <c r="AG38" s="658"/>
      <c r="AH38" s="660" t="str">
        <f>IF(AND('Mapa R. Fiscal'!$H$10="Muy Baja",'Mapa R. Fiscal'!$L$10="Catastrófico"),CONCATENATE("R",'Mapa R. Fiscal'!$A$10),"")</f>
        <v/>
      </c>
      <c r="AI38" s="661"/>
      <c r="AJ38" s="661" t="str">
        <f>IF(AND('Mapa R. Fiscal'!$H$16="Muy Baja",'Mapa R. Fiscal'!$L$16="Catastrófico"),CONCATENATE("R",'Mapa R. Fiscal'!$A$16),"")</f>
        <v/>
      </c>
      <c r="AK38" s="661"/>
      <c r="AL38" s="661" t="str">
        <f>IF(AND('Mapa R. Fiscal'!$H$22="Muy Baja",'Mapa R. Fiscal'!$L$22="Catastrófico"),CONCATENATE("R",'Mapa R. Fiscal'!$A$22),"")</f>
        <v/>
      </c>
      <c r="AM38" s="66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43"/>
      <c r="C39" s="643"/>
      <c r="D39" s="644"/>
      <c r="E39" s="648"/>
      <c r="F39" s="649"/>
      <c r="G39" s="649"/>
      <c r="H39" s="649"/>
      <c r="I39" s="650"/>
      <c r="J39" s="710"/>
      <c r="K39" s="711"/>
      <c r="L39" s="711"/>
      <c r="M39" s="711"/>
      <c r="N39" s="711"/>
      <c r="O39" s="713"/>
      <c r="P39" s="710"/>
      <c r="Q39" s="711"/>
      <c r="R39" s="711"/>
      <c r="S39" s="711"/>
      <c r="T39" s="711"/>
      <c r="U39" s="713"/>
      <c r="V39" s="679"/>
      <c r="W39" s="680"/>
      <c r="X39" s="680"/>
      <c r="Y39" s="680"/>
      <c r="Z39" s="680"/>
      <c r="AA39" s="682"/>
      <c r="AB39" s="656"/>
      <c r="AC39" s="657"/>
      <c r="AD39" s="657"/>
      <c r="AE39" s="657"/>
      <c r="AF39" s="657"/>
      <c r="AG39" s="659"/>
      <c r="AH39" s="662"/>
      <c r="AI39" s="663"/>
      <c r="AJ39" s="663"/>
      <c r="AK39" s="663"/>
      <c r="AL39" s="663"/>
      <c r="AM39" s="66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43"/>
      <c r="C40" s="643"/>
      <c r="D40" s="644"/>
      <c r="E40" s="648"/>
      <c r="F40" s="649"/>
      <c r="G40" s="649"/>
      <c r="H40" s="649"/>
      <c r="I40" s="650"/>
      <c r="J40" s="710" t="str">
        <f>IF(AND('Mapa R. Fiscal'!$H$28="Muy Baja",'Mapa R. Fiscal'!$L$28="Leve"),CONCATENATE("R",'Mapa R. Fiscal'!$A$28),"")</f>
        <v/>
      </c>
      <c r="K40" s="711"/>
      <c r="L40" s="711" t="str">
        <f>IF(AND('Mapa R. Fiscal'!$H$34="Muy Baja",'Mapa R. Fiscal'!$L$34="Leve"),CONCATENATE("R",'Mapa R. Fiscal'!$A$34),"")</f>
        <v/>
      </c>
      <c r="M40" s="711"/>
      <c r="N40" s="711" t="str">
        <f>IF(AND('Mapa R. Fiscal'!$H$40="Muy Baja",'Mapa R. Fiscal'!$L$40="Leve"),CONCATENATE("R",'Mapa R. Fiscal'!$A$40),"")</f>
        <v/>
      </c>
      <c r="O40" s="713"/>
      <c r="P40" s="710" t="str">
        <f>IF(AND('Mapa R. Fiscal'!$H$28="Muy Baja",'Mapa R. Fiscal'!$L$28="Menor"),CONCATENATE("R",'Mapa R. Fiscal'!$A$28),"")</f>
        <v/>
      </c>
      <c r="Q40" s="711"/>
      <c r="R40" s="711" t="str">
        <f>IF(AND('Mapa R. Fiscal'!$H$34="Muy Baja",'Mapa R. Fiscal'!$L$34="Menor"),CONCATENATE("R",'Mapa R. Fiscal'!$A$34),"")</f>
        <v/>
      </c>
      <c r="S40" s="711"/>
      <c r="T40" s="711" t="str">
        <f>IF(AND('Mapa R. Fiscal'!$H$40="Muy Baja",'Mapa R. Fiscal'!$L$40="Menor"),CONCATENATE("R",'Mapa R. Fiscal'!$A$40),"")</f>
        <v/>
      </c>
      <c r="U40" s="713"/>
      <c r="V40" s="679" t="str">
        <f>IF(AND('Mapa R. Fiscal'!$H$28="Muy Baja",'Mapa R. Fiscal'!$L$28="Moderado"),CONCATENATE("R",'Mapa R. Fiscal'!$A$28),"")</f>
        <v/>
      </c>
      <c r="W40" s="680"/>
      <c r="X40" s="680" t="str">
        <f>IF(AND('Mapa R. Fiscal'!$H$34="Muy Baja",'Mapa R. Fiscal'!$L$34="Moderado"),CONCATENATE("R",'Mapa R. Fiscal'!$A$34),"")</f>
        <v/>
      </c>
      <c r="Y40" s="680"/>
      <c r="Z40" s="680" t="str">
        <f>IF(AND('Mapa R. Fiscal'!$H$40="Muy Baja",'Mapa R. Fiscal'!$L$40="Moderado"),CONCATENATE("R",'Mapa R. Fiscal'!$A$40),"")</f>
        <v/>
      </c>
      <c r="AA40" s="682"/>
      <c r="AB40" s="656" t="str">
        <f>IF(AND('Mapa R. Fiscal'!$H$28="Muy Baja",'Mapa R. Fiscal'!$L$28="Mayor"),CONCATENATE("R",'Mapa R. Fiscal'!$A$28),"")</f>
        <v/>
      </c>
      <c r="AC40" s="657"/>
      <c r="AD40" s="657" t="str">
        <f>IF(AND('Mapa R. Fiscal'!$H$34="Muy Baja",'Mapa R. Fiscal'!$L$34="Mayor"),CONCATENATE("R",'Mapa R. Fiscal'!$A$34),"")</f>
        <v/>
      </c>
      <c r="AE40" s="657"/>
      <c r="AF40" s="657" t="str">
        <f>IF(AND('Mapa R. Fiscal'!$H$40="Muy Baja",'Mapa R. Fiscal'!$L$40="Mayor"),CONCATENATE("R",'Mapa R. Fiscal'!$A$40),"")</f>
        <v/>
      </c>
      <c r="AG40" s="659"/>
      <c r="AH40" s="662" t="str">
        <f>IF(AND('Mapa R. Fiscal'!$H$28="Muy Baja",'Mapa R. Fiscal'!$L$28="Catastrófico"),CONCATENATE("R",'Mapa R. Fiscal'!$A$28),"")</f>
        <v/>
      </c>
      <c r="AI40" s="663"/>
      <c r="AJ40" s="663" t="str">
        <f>IF(AND('Mapa R. Fiscal'!$H$34="Muy Baja",'Mapa R. Fiscal'!$L$34="Catastrófico"),CONCATENATE("R",'Mapa R. Fiscal'!$A$34),"")</f>
        <v/>
      </c>
      <c r="AK40" s="663"/>
      <c r="AL40" s="663" t="str">
        <f>IF(AND('Mapa R. Fiscal'!$H$40="Muy Baja",'Mapa R. Fiscal'!$L$40="Catastrófico"),CONCATENATE("R",'Mapa R. Fiscal'!$A$40),"")</f>
        <v/>
      </c>
      <c r="AM40" s="66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43"/>
      <c r="C41" s="643"/>
      <c r="D41" s="644"/>
      <c r="E41" s="648"/>
      <c r="F41" s="649"/>
      <c r="G41" s="649"/>
      <c r="H41" s="649"/>
      <c r="I41" s="650"/>
      <c r="J41" s="710"/>
      <c r="K41" s="711"/>
      <c r="L41" s="711"/>
      <c r="M41" s="711"/>
      <c r="N41" s="711"/>
      <c r="O41" s="713"/>
      <c r="P41" s="710"/>
      <c r="Q41" s="711"/>
      <c r="R41" s="711"/>
      <c r="S41" s="711"/>
      <c r="T41" s="711"/>
      <c r="U41" s="713"/>
      <c r="V41" s="679"/>
      <c r="W41" s="680"/>
      <c r="X41" s="680"/>
      <c r="Y41" s="680"/>
      <c r="Z41" s="680"/>
      <c r="AA41" s="682"/>
      <c r="AB41" s="656"/>
      <c r="AC41" s="657"/>
      <c r="AD41" s="657"/>
      <c r="AE41" s="657"/>
      <c r="AF41" s="657"/>
      <c r="AG41" s="659"/>
      <c r="AH41" s="662"/>
      <c r="AI41" s="663"/>
      <c r="AJ41" s="663"/>
      <c r="AK41" s="663"/>
      <c r="AL41" s="663"/>
      <c r="AM41" s="66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43"/>
      <c r="C42" s="643"/>
      <c r="D42" s="644"/>
      <c r="E42" s="648"/>
      <c r="F42" s="649"/>
      <c r="G42" s="649"/>
      <c r="H42" s="649"/>
      <c r="I42" s="650"/>
      <c r="J42" s="710" t="str">
        <f>IF(AND('Mapa R. Fiscal'!$H$46="Muy Baja",'Mapa R. Fiscal'!$L$46="Leve"),CONCATENATE("R",'Mapa R. Fiscal'!$A$46),"")</f>
        <v/>
      </c>
      <c r="K42" s="711"/>
      <c r="L42" s="711" t="str">
        <f>IF(AND('Mapa R. Fiscal'!$H$52="Muy Baja",'Mapa R. Fiscal'!$L$52="Leve"),CONCATENATE("R",'Mapa R. Fiscal'!$A$52),"")</f>
        <v/>
      </c>
      <c r="M42" s="711"/>
      <c r="N42" s="711" t="str">
        <f>IF(AND('Mapa R. Fiscal'!$H$58="Muy Baja",'Mapa R. Fiscal'!$L$58="Leve"),CONCATENATE("R",'Mapa R. Fiscal'!$A$58),"")</f>
        <v/>
      </c>
      <c r="O42" s="713"/>
      <c r="P42" s="710" t="str">
        <f>IF(AND('Mapa R. Fiscal'!$H$46="Muy Baja",'Mapa R. Fiscal'!$L$46="Menor"),CONCATENATE("R",'Mapa R. Fiscal'!$A$46),"")</f>
        <v/>
      </c>
      <c r="Q42" s="711"/>
      <c r="R42" s="711" t="str">
        <f>IF(AND('Mapa R. Fiscal'!$H$52="Muy Baja",'Mapa R. Fiscal'!$L$52="Menor"),CONCATENATE("R",'Mapa R. Fiscal'!$A$52),"")</f>
        <v/>
      </c>
      <c r="S42" s="711"/>
      <c r="T42" s="711" t="str">
        <f>IF(AND('Mapa R. Fiscal'!$H$58="Muy Baja",'Mapa R. Fiscal'!$L$58="Menor"),CONCATENATE("R",'Mapa R. Fiscal'!$A$58),"")</f>
        <v/>
      </c>
      <c r="U42" s="713"/>
      <c r="V42" s="679" t="str">
        <f>IF(AND('Mapa R. Fiscal'!$H$46="Muy Baja",'Mapa R. Fiscal'!$L$46="Moderado"),CONCATENATE("R",'Mapa R. Fiscal'!$A$46),"")</f>
        <v/>
      </c>
      <c r="W42" s="680"/>
      <c r="X42" s="680" t="str">
        <f>IF(AND('Mapa R. Fiscal'!$H$52="Muy Baja",'Mapa R. Fiscal'!$L$52="Moderado"),CONCATENATE("R",'Mapa R. Fiscal'!$A$52),"")</f>
        <v/>
      </c>
      <c r="Y42" s="680"/>
      <c r="Z42" s="680" t="str">
        <f>IF(AND('Mapa R. Fiscal'!$H$58="Muy Baja",'Mapa R. Fiscal'!$L$58="Moderado"),CONCATENATE("R",'Mapa R. Fiscal'!$A$58),"")</f>
        <v/>
      </c>
      <c r="AA42" s="682"/>
      <c r="AB42" s="656" t="str">
        <f>IF(AND('Mapa R. Fiscal'!$H$46="Muy Baja",'Mapa R. Fiscal'!$L$46="Mayor"),CONCATENATE("R",'Mapa R. Fiscal'!$A$46),"")</f>
        <v/>
      </c>
      <c r="AC42" s="657"/>
      <c r="AD42" s="657" t="str">
        <f>IF(AND('Mapa R. Fiscal'!$H$52="Muy Baja",'Mapa R. Fiscal'!$L$52="Mayor"),CONCATENATE("R",'Mapa R. Fiscal'!$A$52),"")</f>
        <v/>
      </c>
      <c r="AE42" s="657"/>
      <c r="AF42" s="657" t="str">
        <f>IF(AND('Mapa R. Fiscal'!$H$58="Muy Baja",'Mapa R. Fiscal'!$L$58="Mayor"),CONCATENATE("R",'Mapa R. Fiscal'!$A$58),"")</f>
        <v/>
      </c>
      <c r="AG42" s="659"/>
      <c r="AH42" s="662" t="str">
        <f>IF(AND('Mapa R. Fiscal'!$H$46="Muy Baja",'Mapa R. Fiscal'!$L$46="Catastrófico"),CONCATENATE("R",'Mapa R. Fiscal'!$A$46),"")</f>
        <v/>
      </c>
      <c r="AI42" s="663"/>
      <c r="AJ42" s="663" t="str">
        <f>IF(AND('Mapa R. Fiscal'!$H$52="Muy Baja",'Mapa R. Fiscal'!$L$52="Catastrófico"),CONCATENATE("R",'Mapa R. Fiscal'!$A$52),"")</f>
        <v/>
      </c>
      <c r="AK42" s="663"/>
      <c r="AL42" s="663" t="str">
        <f>IF(AND('Mapa R. Fiscal'!$H$58="Muy Baja",'Mapa R. Fiscal'!$L$58="Catastrófico"),CONCATENATE("R",'Mapa R. Fiscal'!$A$58),"")</f>
        <v/>
      </c>
      <c r="AM42" s="66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43"/>
      <c r="C43" s="643"/>
      <c r="D43" s="644"/>
      <c r="E43" s="648"/>
      <c r="F43" s="649"/>
      <c r="G43" s="649"/>
      <c r="H43" s="649"/>
      <c r="I43" s="650"/>
      <c r="J43" s="710"/>
      <c r="K43" s="711"/>
      <c r="L43" s="711"/>
      <c r="M43" s="711"/>
      <c r="N43" s="711"/>
      <c r="O43" s="713"/>
      <c r="P43" s="710"/>
      <c r="Q43" s="711"/>
      <c r="R43" s="711"/>
      <c r="S43" s="711"/>
      <c r="T43" s="711"/>
      <c r="U43" s="713"/>
      <c r="V43" s="679"/>
      <c r="W43" s="680"/>
      <c r="X43" s="680"/>
      <c r="Y43" s="680"/>
      <c r="Z43" s="680"/>
      <c r="AA43" s="682"/>
      <c r="AB43" s="656"/>
      <c r="AC43" s="657"/>
      <c r="AD43" s="657"/>
      <c r="AE43" s="657"/>
      <c r="AF43" s="657"/>
      <c r="AG43" s="659"/>
      <c r="AH43" s="662"/>
      <c r="AI43" s="663"/>
      <c r="AJ43" s="663"/>
      <c r="AK43" s="663"/>
      <c r="AL43" s="663"/>
      <c r="AM43" s="66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43"/>
      <c r="C44" s="643"/>
      <c r="D44" s="644"/>
      <c r="E44" s="648"/>
      <c r="F44" s="649"/>
      <c r="G44" s="649"/>
      <c r="H44" s="649"/>
      <c r="I44" s="650"/>
      <c r="J44" s="710" t="str">
        <f>IF(AND('Mapa R. Fiscal'!$H$64="Muy Baja",'Mapa R. Fiscal'!$L$64="Leve"),CONCATENATE("R",'Mapa R. Fiscal'!$A$64),"")</f>
        <v/>
      </c>
      <c r="K44" s="711"/>
      <c r="L44" s="711" t="str">
        <f>IF(AND('Mapa R. Fiscal'!$H$70="Muy Baja",'Mapa R. Fiscal'!$L$70="Leve"),CONCATENATE("R",'Mapa R. Fiscal'!$A$70),"")</f>
        <v/>
      </c>
      <c r="M44" s="711"/>
      <c r="N44" s="711" t="str">
        <f>IF(AND('Mapa R. Fiscal'!$H$76="Muy Baja",'Mapa R. Fiscal'!$L$76="Leve"),CONCATENATE("R",'Mapa R. Fiscal'!$A$76),"")</f>
        <v/>
      </c>
      <c r="O44" s="713"/>
      <c r="P44" s="710" t="str">
        <f>IF(AND('Mapa R. Fiscal'!$H$64="Muy Baja",'Mapa R. Fiscal'!$L$64="Menor"),CONCATENATE("R",'Mapa R. Fiscal'!$A$64),"")</f>
        <v/>
      </c>
      <c r="Q44" s="711"/>
      <c r="R44" s="711" t="str">
        <f>IF(AND('Mapa R. Fiscal'!$H$70="Muy Baja",'Mapa R. Fiscal'!$L$70="Menor"),CONCATENATE("R",'Mapa R. Fiscal'!$A$70),"")</f>
        <v/>
      </c>
      <c r="S44" s="711"/>
      <c r="T44" s="711" t="str">
        <f>IF(AND('Mapa R. Fiscal'!$H$76="Muy Baja",'Mapa R. Fiscal'!$L$76="Menor"),CONCATENATE("R",'Mapa R. Fiscal'!$A$76),"")</f>
        <v/>
      </c>
      <c r="U44" s="713"/>
      <c r="V44" s="679" t="str">
        <f>IF(AND('Mapa R. Fiscal'!$H$64="Muy Baja",'Mapa R. Fiscal'!$L$64="Moderado"),CONCATENATE("R",'Mapa R. Fiscal'!$A$64),"")</f>
        <v/>
      </c>
      <c r="W44" s="680"/>
      <c r="X44" s="680" t="str">
        <f>IF(AND('Mapa R. Fiscal'!$H$70="Muy Baja",'Mapa R. Fiscal'!$L$70="Moderado"),CONCATENATE("R",'Mapa R. Fiscal'!$A$70),"")</f>
        <v/>
      </c>
      <c r="Y44" s="680"/>
      <c r="Z44" s="680" t="str">
        <f>IF(AND('Mapa R. Fiscal'!$H$76="Muy Baja",'Mapa R. Fiscal'!$L$76="Moderado"),CONCATENATE("R",'Mapa R. Fiscal'!$A$76),"")</f>
        <v/>
      </c>
      <c r="AA44" s="682"/>
      <c r="AB44" s="656" t="str">
        <f>IF(AND('Mapa R. Fiscal'!$H$64="Muy Baja",'Mapa R. Fiscal'!$L$64="Mayor"),CONCATENATE("R",'Mapa R. Fiscal'!$A$64),"")</f>
        <v/>
      </c>
      <c r="AC44" s="657"/>
      <c r="AD44" s="657" t="str">
        <f>IF(AND('Mapa R. Fiscal'!$H$70="Muy Baja",'Mapa R. Fiscal'!$L$70="Mayor"),CONCATENATE("R",'Mapa R. Fiscal'!$A$70),"")</f>
        <v/>
      </c>
      <c r="AE44" s="657"/>
      <c r="AF44" s="657" t="str">
        <f>IF(AND('Mapa R. Fiscal'!$H$76="Muy Baja",'Mapa R. Fiscal'!$L$76="Mayor"),CONCATENATE("R",'Mapa R. Fiscal'!$A$76),"")</f>
        <v/>
      </c>
      <c r="AG44" s="659"/>
      <c r="AH44" s="662" t="str">
        <f>IF(AND('Mapa R. Fiscal'!$H$64="Muy Baja",'Mapa R. Fiscal'!$L$64="Catastrófico"),CONCATENATE("R",'Mapa R. Fiscal'!$A$64),"")</f>
        <v/>
      </c>
      <c r="AI44" s="663"/>
      <c r="AJ44" s="663" t="str">
        <f>IF(AND('Mapa R. Fiscal'!$H$70="Muy Baja",'Mapa R. Fiscal'!$L$70="Catastrófico"),CONCATENATE("R",'Mapa R. Fiscal'!$A$70),"")</f>
        <v/>
      </c>
      <c r="AK44" s="663"/>
      <c r="AL44" s="663" t="str">
        <f>IF(AND('Mapa R. Fiscal'!$H$76="Muy Baja",'Mapa R. Fiscal'!$L$76="Catastrófico"),CONCATENATE("R",'Mapa R. Fiscal'!$A$76),"")</f>
        <v/>
      </c>
      <c r="AM44" s="66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43"/>
      <c r="C45" s="643"/>
      <c r="D45" s="644"/>
      <c r="E45" s="651"/>
      <c r="F45" s="652"/>
      <c r="G45" s="652"/>
      <c r="H45" s="652"/>
      <c r="I45" s="653"/>
      <c r="J45" s="723"/>
      <c r="K45" s="724"/>
      <c r="L45" s="724"/>
      <c r="M45" s="724"/>
      <c r="N45" s="724"/>
      <c r="O45" s="725"/>
      <c r="P45" s="723"/>
      <c r="Q45" s="724"/>
      <c r="R45" s="724"/>
      <c r="S45" s="724"/>
      <c r="T45" s="724"/>
      <c r="U45" s="725"/>
      <c r="V45" s="696"/>
      <c r="W45" s="697"/>
      <c r="X45" s="697"/>
      <c r="Y45" s="697"/>
      <c r="Z45" s="697"/>
      <c r="AA45" s="698"/>
      <c r="AB45" s="693"/>
      <c r="AC45" s="694"/>
      <c r="AD45" s="694"/>
      <c r="AE45" s="694"/>
      <c r="AF45" s="694"/>
      <c r="AG45" s="695"/>
      <c r="AH45" s="683"/>
      <c r="AI45" s="675"/>
      <c r="AJ45" s="675"/>
      <c r="AK45" s="675"/>
      <c r="AL45" s="675"/>
      <c r="AM45" s="67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5" t="s">
        <v>577</v>
      </c>
      <c r="K46" s="646"/>
      <c r="L46" s="646"/>
      <c r="M46" s="646"/>
      <c r="N46" s="646"/>
      <c r="O46" s="647"/>
      <c r="P46" s="645" t="s">
        <v>578</v>
      </c>
      <c r="Q46" s="646"/>
      <c r="R46" s="646"/>
      <c r="S46" s="646"/>
      <c r="T46" s="646"/>
      <c r="U46" s="647"/>
      <c r="V46" s="645" t="s">
        <v>579</v>
      </c>
      <c r="W46" s="646"/>
      <c r="X46" s="646"/>
      <c r="Y46" s="646"/>
      <c r="Z46" s="646"/>
      <c r="AA46" s="647"/>
      <c r="AB46" s="645" t="s">
        <v>580</v>
      </c>
      <c r="AC46" s="726"/>
      <c r="AD46" s="646"/>
      <c r="AE46" s="646"/>
      <c r="AF46" s="646"/>
      <c r="AG46" s="647"/>
      <c r="AH46" s="645" t="s">
        <v>581</v>
      </c>
      <c r="AI46" s="646"/>
      <c r="AJ46" s="646"/>
      <c r="AK46" s="646"/>
      <c r="AL46" s="646"/>
      <c r="AM46" s="64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8"/>
      <c r="K47" s="649"/>
      <c r="L47" s="649"/>
      <c r="M47" s="649"/>
      <c r="N47" s="649"/>
      <c r="O47" s="650"/>
      <c r="P47" s="648"/>
      <c r="Q47" s="649"/>
      <c r="R47" s="649"/>
      <c r="S47" s="649"/>
      <c r="T47" s="649"/>
      <c r="U47" s="650"/>
      <c r="V47" s="648"/>
      <c r="W47" s="649"/>
      <c r="X47" s="649"/>
      <c r="Y47" s="649"/>
      <c r="Z47" s="649"/>
      <c r="AA47" s="650"/>
      <c r="AB47" s="648"/>
      <c r="AC47" s="649"/>
      <c r="AD47" s="649"/>
      <c r="AE47" s="649"/>
      <c r="AF47" s="649"/>
      <c r="AG47" s="650"/>
      <c r="AH47" s="648"/>
      <c r="AI47" s="649"/>
      <c r="AJ47" s="649"/>
      <c r="AK47" s="649"/>
      <c r="AL47" s="649"/>
      <c r="AM47" s="65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8"/>
      <c r="K48" s="649"/>
      <c r="L48" s="649"/>
      <c r="M48" s="649"/>
      <c r="N48" s="649"/>
      <c r="O48" s="650"/>
      <c r="P48" s="648"/>
      <c r="Q48" s="649"/>
      <c r="R48" s="649"/>
      <c r="S48" s="649"/>
      <c r="T48" s="649"/>
      <c r="U48" s="650"/>
      <c r="V48" s="648"/>
      <c r="W48" s="649"/>
      <c r="X48" s="649"/>
      <c r="Y48" s="649"/>
      <c r="Z48" s="649"/>
      <c r="AA48" s="650"/>
      <c r="AB48" s="648"/>
      <c r="AC48" s="649"/>
      <c r="AD48" s="649"/>
      <c r="AE48" s="649"/>
      <c r="AF48" s="649"/>
      <c r="AG48" s="650"/>
      <c r="AH48" s="648"/>
      <c r="AI48" s="649"/>
      <c r="AJ48" s="649"/>
      <c r="AK48" s="649"/>
      <c r="AL48" s="649"/>
      <c r="AM48" s="65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8"/>
      <c r="K49" s="649"/>
      <c r="L49" s="649"/>
      <c r="M49" s="649"/>
      <c r="N49" s="649"/>
      <c r="O49" s="650"/>
      <c r="P49" s="648"/>
      <c r="Q49" s="649"/>
      <c r="R49" s="649"/>
      <c r="S49" s="649"/>
      <c r="T49" s="649"/>
      <c r="U49" s="650"/>
      <c r="V49" s="648"/>
      <c r="W49" s="649"/>
      <c r="X49" s="649"/>
      <c r="Y49" s="649"/>
      <c r="Z49" s="649"/>
      <c r="AA49" s="650"/>
      <c r="AB49" s="648"/>
      <c r="AC49" s="649"/>
      <c r="AD49" s="649"/>
      <c r="AE49" s="649"/>
      <c r="AF49" s="649"/>
      <c r="AG49" s="650"/>
      <c r="AH49" s="648"/>
      <c r="AI49" s="649"/>
      <c r="AJ49" s="649"/>
      <c r="AK49" s="649"/>
      <c r="AL49" s="649"/>
      <c r="AM49" s="65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8"/>
      <c r="K50" s="649"/>
      <c r="L50" s="649"/>
      <c r="M50" s="649"/>
      <c r="N50" s="649"/>
      <c r="O50" s="650"/>
      <c r="P50" s="648"/>
      <c r="Q50" s="649"/>
      <c r="R50" s="649"/>
      <c r="S50" s="649"/>
      <c r="T50" s="649"/>
      <c r="U50" s="650"/>
      <c r="V50" s="648"/>
      <c r="W50" s="649"/>
      <c r="X50" s="649"/>
      <c r="Y50" s="649"/>
      <c r="Z50" s="649"/>
      <c r="AA50" s="650"/>
      <c r="AB50" s="648"/>
      <c r="AC50" s="649"/>
      <c r="AD50" s="649"/>
      <c r="AE50" s="649"/>
      <c r="AF50" s="649"/>
      <c r="AG50" s="650"/>
      <c r="AH50" s="648"/>
      <c r="AI50" s="649"/>
      <c r="AJ50" s="649"/>
      <c r="AK50" s="649"/>
      <c r="AL50" s="649"/>
      <c r="AM50" s="65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1"/>
      <c r="K51" s="652"/>
      <c r="L51" s="652"/>
      <c r="M51" s="652"/>
      <c r="N51" s="652"/>
      <c r="O51" s="653"/>
      <c r="P51" s="651"/>
      <c r="Q51" s="652"/>
      <c r="R51" s="652"/>
      <c r="S51" s="652"/>
      <c r="T51" s="652"/>
      <c r="U51" s="653"/>
      <c r="V51" s="651"/>
      <c r="W51" s="652"/>
      <c r="X51" s="652"/>
      <c r="Y51" s="652"/>
      <c r="Z51" s="652"/>
      <c r="AA51" s="653"/>
      <c r="AB51" s="651"/>
      <c r="AC51" s="652"/>
      <c r="AD51" s="652"/>
      <c r="AE51" s="652"/>
      <c r="AF51" s="652"/>
      <c r="AG51" s="653"/>
      <c r="AH51" s="651"/>
      <c r="AI51" s="652"/>
      <c r="AJ51" s="652"/>
      <c r="AK51" s="652"/>
      <c r="AL51" s="652"/>
      <c r="AM51" s="65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Y+noB3jogWLvOYehc1ZE2acaFexR32UsC57uLJLKGzMssD2KclhAVTo836zmnRITbCTsqxBxEh+PaWQOB8Dxwg==" saltValue="arb6qKq8NhhhodvvlOwgn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J10:AK11"/>
    <mergeCell ref="AL10:AM11"/>
    <mergeCell ref="J12:K13"/>
    <mergeCell ref="L12:M13"/>
    <mergeCell ref="N12:O13"/>
    <mergeCell ref="P12:Q13"/>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N18:O19"/>
    <mergeCell ref="P18:Q19"/>
    <mergeCell ref="R18:S19"/>
    <mergeCell ref="T18:U19"/>
    <mergeCell ref="V18:W19"/>
    <mergeCell ref="X18:Y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X24:Y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E30:I37"/>
    <mergeCell ref="J30:K31"/>
    <mergeCell ref="L30:M31"/>
    <mergeCell ref="N30:O31"/>
    <mergeCell ref="P30:Q31"/>
    <mergeCell ref="R30:S31"/>
    <mergeCell ref="T30:U31"/>
    <mergeCell ref="V30:W31"/>
    <mergeCell ref="X30:Y31"/>
    <mergeCell ref="Z28:AA29"/>
    <mergeCell ref="AB28:AC29"/>
    <mergeCell ref="AD28:AE29"/>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J42:K43"/>
    <mergeCell ref="L42:M43"/>
    <mergeCell ref="N42:O43"/>
    <mergeCell ref="P42:Q43"/>
    <mergeCell ref="R42:S43"/>
    <mergeCell ref="T42:U43"/>
    <mergeCell ref="V42:W43"/>
    <mergeCell ref="X42:Y43"/>
    <mergeCell ref="X40:Y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F91E-0DA9-4915-8337-5E853F26AA3B}">
  <sheetPr>
    <tabColor theme="5" tint="-0.249977111117893"/>
  </sheetPr>
  <dimension ref="A1:CM248"/>
  <sheetViews>
    <sheetView zoomScale="60" zoomScaleNormal="60" workbookViewId="0">
      <selection activeCell="F49" sqref="F49:F54"/>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7" t="s">
        <v>582</v>
      </c>
      <c r="C2" s="728"/>
      <c r="D2" s="728"/>
      <c r="E2" s="728"/>
      <c r="F2" s="728"/>
      <c r="G2" s="728"/>
      <c r="H2" s="728"/>
      <c r="I2" s="728"/>
      <c r="J2" s="642" t="s">
        <v>463</v>
      </c>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8"/>
      <c r="C3" s="728"/>
      <c r="D3" s="728"/>
      <c r="E3" s="728"/>
      <c r="F3" s="728"/>
      <c r="G3" s="728"/>
      <c r="H3" s="728"/>
      <c r="I3" s="728"/>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8"/>
      <c r="C4" s="728"/>
      <c r="D4" s="728"/>
      <c r="E4" s="728"/>
      <c r="F4" s="728"/>
      <c r="G4" s="728"/>
      <c r="H4" s="728"/>
      <c r="I4" s="728"/>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3" t="s">
        <v>568</v>
      </c>
      <c r="C6" s="643"/>
      <c r="D6" s="644"/>
      <c r="E6" s="729" t="s">
        <v>569</v>
      </c>
      <c r="F6" s="730"/>
      <c r="G6" s="730"/>
      <c r="H6" s="730"/>
      <c r="I6" s="731"/>
      <c r="J6" s="261" t="str">
        <f>IF(AND('Mapa R. Fiscal'!$Y$10="Muy Alta",'Mapa R. Fiscal'!$AA$10="Leve"),CONCATENATE("R1C",'Mapa R. Fiscal'!$O$10),"")</f>
        <v/>
      </c>
      <c r="K6" s="262" t="str">
        <f ca="1">IF(AND('Mapa R. Fiscal'!$Y$11="Muy Alta",'Mapa R. Fiscal'!$AA$11="Leve"),CONCATENATE("R1C",'Mapa R. Fiscal'!$O$11),"")</f>
        <v/>
      </c>
      <c r="L6" s="262" t="str">
        <f>IF(AND('Mapa R. Fiscal'!$Y$12="Muy Alta",'Mapa R. Fiscal'!$AA$12="Leve"),CONCATENATE("R1C",'Mapa R. Fiscal'!$O$12),"")</f>
        <v/>
      </c>
      <c r="M6" s="262" t="str">
        <f>IF(AND('Mapa R. Fiscal'!$Y$13="Muy Alta",'Mapa R. Fiscal'!$AA$13="Leve"),CONCATENATE("R1C",'Mapa R. Fiscal'!$O$13),"")</f>
        <v/>
      </c>
      <c r="N6" s="262" t="str">
        <f>IF(AND('Mapa R. Fiscal'!$Y$14="Muy Alta",'Mapa R. Fiscal'!$AA$14="Leve"),CONCATENATE("R1C",'Mapa R. Fiscal'!$O$14),"")</f>
        <v/>
      </c>
      <c r="O6" s="263" t="str">
        <f>IF(AND('Mapa R. Fiscal'!$Y$15="Muy Alta",'Mapa R. Fiscal'!$AA$15="Leve"),CONCATENATE("R1C",'Mapa R. Fiscal'!$O$15),"")</f>
        <v/>
      </c>
      <c r="P6" s="261" t="str">
        <f>IF(AND('Mapa R. Fiscal'!$Y$10="Muy Alta",'Mapa R. Fiscal'!$AA$10="Menor"),CONCATENATE("R1C",'Mapa R. Fiscal'!$O$10),"")</f>
        <v/>
      </c>
      <c r="Q6" s="262" t="str">
        <f ca="1">IF(AND('Mapa R. Fiscal'!$Y$11="Muy Alta",'Mapa R. Fiscal'!$AA$11="Menor"),CONCATENATE("R1C",'Mapa R. Fiscal'!$O$11),"")</f>
        <v/>
      </c>
      <c r="R6" s="262" t="str">
        <f>IF(AND('Mapa R. Fiscal'!$Y$12="Muy Alta",'Mapa R. Fiscal'!$AA$12="Menor"),CONCATENATE("R1C",'Mapa R. Fiscal'!$O$12),"")</f>
        <v/>
      </c>
      <c r="S6" s="262" t="str">
        <f>IF(AND('Mapa R. Fiscal'!$Y$13="Muy Alta",'Mapa R. Fiscal'!$AA$13="Menor"),CONCATENATE("R1C",'Mapa R. Fiscal'!$O$13),"")</f>
        <v/>
      </c>
      <c r="T6" s="262" t="str">
        <f>IF(AND('Mapa R. Fiscal'!$Y$14="Muy Alta",'Mapa R. Fiscal'!$AA$14="Menor"),CONCATENATE("R1C",'Mapa R. Fiscal'!$O$14),"")</f>
        <v/>
      </c>
      <c r="U6" s="263" t="str">
        <f>IF(AND('Mapa R. Fiscal'!$Y$15="Muy Alta",'Mapa R. Fiscal'!$AA$15="Menor"),CONCATENATE("R1C",'Mapa R. Fiscal'!$O$15),"")</f>
        <v/>
      </c>
      <c r="V6" s="261" t="str">
        <f>IF(AND('Mapa R. Fiscal'!$Y$10="Muy Alta",'Mapa R. Fiscal'!$AA$10="Moderado"),CONCATENATE("R1C",'Mapa R. Fiscal'!$O$10),"")</f>
        <v/>
      </c>
      <c r="W6" s="262" t="str">
        <f ca="1">IF(AND('Mapa R. Fiscal'!$Y$11="Muy Alta",'Mapa R. Fiscal'!$AA$11="Moderado"),CONCATENATE("R1C",'Mapa R. Fiscal'!$O$11),"")</f>
        <v/>
      </c>
      <c r="X6" s="262" t="str">
        <f>IF(AND('Mapa R. Fiscal'!$Y$12="Muy Alta",'Mapa R. Fiscal'!$AA$12="Moderado"),CONCATENATE("R1C",'Mapa R. Fiscal'!$O$12),"")</f>
        <v/>
      </c>
      <c r="Y6" s="262" t="str">
        <f>IF(AND('Mapa R. Fiscal'!$Y$13="Muy Alta",'Mapa R. Fiscal'!$AA$13="Moderado"),CONCATENATE("R1C",'Mapa R. Fiscal'!$O$13),"")</f>
        <v/>
      </c>
      <c r="Z6" s="262" t="str">
        <f>IF(AND('Mapa R. Fiscal'!$Y$14="Muy Alta",'Mapa R. Fiscal'!$AA$14="Moderado"),CONCATENATE("R1C",'Mapa R. Fiscal'!$O$14),"")</f>
        <v/>
      </c>
      <c r="AA6" s="263" t="str">
        <f>IF(AND('Mapa R. Fiscal'!$Y$15="Muy Alta",'Mapa R. Fiscal'!$AA$15="Moderado"),CONCATENATE("R1C",'Mapa R. Fiscal'!$O$15),"")</f>
        <v/>
      </c>
      <c r="AB6" s="261" t="str">
        <f>IF(AND('Mapa R. Fiscal'!$Y$10="Muy Alta",'Mapa R. Fiscal'!$AA$10="Mayor"),CONCATENATE("R1C",'Mapa R. Fiscal'!$O$10),"")</f>
        <v/>
      </c>
      <c r="AC6" s="262" t="str">
        <f ca="1">IF(AND('Mapa R. Fiscal'!$Y$11="Muy Alta",'Mapa R. Fiscal'!$AA$11="Mayor"),CONCATENATE("R1C",'Mapa R. Fiscal'!$O$11),"")</f>
        <v/>
      </c>
      <c r="AD6" s="262" t="str">
        <f>IF(AND('Mapa R. Fiscal'!$Y$12="Muy Alta",'Mapa R. Fiscal'!$AA$12="Mayor"),CONCATENATE("R1C",'Mapa R. Fiscal'!$O$12),"")</f>
        <v/>
      </c>
      <c r="AE6" s="262" t="str">
        <f>IF(AND('Mapa R. Fiscal'!$Y$13="Muy Alta",'Mapa R. Fiscal'!$AA$13="Mayor"),CONCATENATE("R1C",'Mapa R. Fiscal'!$O$13),"")</f>
        <v/>
      </c>
      <c r="AF6" s="262" t="str">
        <f>IF(AND('Mapa R. Fiscal'!$Y$14="Muy Alta",'Mapa R. Fiscal'!$AA$14="Mayor"),CONCATENATE("R1C",'Mapa R. Fiscal'!$O$14),"")</f>
        <v/>
      </c>
      <c r="AG6" s="263" t="str">
        <f>IF(AND('Mapa R. Fiscal'!$Y$15="Muy Alta",'Mapa R. Fiscal'!$AA$15="Mayor"),CONCATENATE("R1C",'Mapa R. Fiscal'!$O$15),"")</f>
        <v/>
      </c>
      <c r="AH6" s="264" t="str">
        <f>IF(AND('Mapa R. Fiscal'!$Y$10="Muy Alta",'Mapa R. Fiscal'!$AA$10="Catastrófico"),CONCATENATE("R1C",'Mapa R. Fiscal'!$O$10),"")</f>
        <v/>
      </c>
      <c r="AI6" s="265" t="str">
        <f ca="1">IF(AND('Mapa R. Fiscal'!$Y$11="Muy Alta",'Mapa R. Fiscal'!$AA$11="Catastrófico"),CONCATENATE("R1C",'Mapa R. Fiscal'!$O$11),"")</f>
        <v/>
      </c>
      <c r="AJ6" s="265" t="str">
        <f>IF(AND('Mapa R. Fiscal'!$Y$12="Muy Alta",'Mapa R. Fiscal'!$AA$12="Catastrófico"),CONCATENATE("R1C",'Mapa R. Fiscal'!$O$12),"")</f>
        <v/>
      </c>
      <c r="AK6" s="265" t="str">
        <f>IF(AND('Mapa R. Fiscal'!$Y$13="Muy Alta",'Mapa R. Fiscal'!$AA$13="Catastrófico"),CONCATENATE("R1C",'Mapa R. Fiscal'!$O$13),"")</f>
        <v/>
      </c>
      <c r="AL6" s="265" t="str">
        <f>IF(AND('Mapa R. Fiscal'!$Y$14="Muy Alta",'Mapa R. Fiscal'!$AA$14="Catastrófico"),CONCATENATE("R1C",'Mapa R. Fiscal'!$O$14),"")</f>
        <v/>
      </c>
      <c r="AM6" s="266" t="str">
        <f>IF(AND('Mapa R. Fiscal'!$Y$15="Muy Alta",'Mapa R. Fiscal'!$AA$15="Catastrófico"),CONCATENATE("R1C",'Mapa R. Fiscal'!$O$15),"")</f>
        <v/>
      </c>
      <c r="AN6" s="15"/>
      <c r="AO6" s="738" t="s">
        <v>570</v>
      </c>
      <c r="AP6" s="739"/>
      <c r="AQ6" s="739"/>
      <c r="AR6" s="739"/>
      <c r="AS6" s="739"/>
      <c r="AT6" s="74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3"/>
      <c r="C7" s="643"/>
      <c r="D7" s="644"/>
      <c r="E7" s="732"/>
      <c r="F7" s="733"/>
      <c r="G7" s="733"/>
      <c r="H7" s="733"/>
      <c r="I7" s="734"/>
      <c r="J7" s="267" t="str">
        <f>IF(AND('Mapa R. Fiscal'!$Y$16="Muy Alta",'Mapa R. Fiscal'!$AA$16="Leve"),CONCATENATE("R2C",'Mapa R. Fiscal'!$O$16),"")</f>
        <v/>
      </c>
      <c r="K7" s="268" t="str">
        <f>IF(AND('Mapa R. Fiscal'!$Y$17="Muy Alta",'Mapa R. Fiscal'!$AA$17="Leve"),CONCATENATE("R2C",'Mapa R. Fiscal'!$O$17),"")</f>
        <v/>
      </c>
      <c r="L7" s="268" t="str">
        <f>IF(AND('Mapa R. Fiscal'!$Y$18="Muy Alta",'Mapa R. Fiscal'!$AA$18="Leve"),CONCATENATE("R2C",'Mapa R. Fiscal'!$O$18),"")</f>
        <v/>
      </c>
      <c r="M7" s="268" t="str">
        <f>IF(AND('Mapa R. Fiscal'!$Y$19="Muy Alta",'Mapa R. Fiscal'!$AA$19="Leve"),CONCATENATE("R2C",'Mapa R. Fiscal'!$O$19),"")</f>
        <v/>
      </c>
      <c r="N7" s="268" t="str">
        <f>IF(AND('Mapa R. Fiscal'!$Y$20="Muy Alta",'Mapa R. Fiscal'!$AA$20="Leve"),CONCATENATE("R2C",'Mapa R. Fiscal'!$O$20),"")</f>
        <v/>
      </c>
      <c r="O7" s="269" t="str">
        <f>IF(AND('Mapa R. Fiscal'!$Y$21="Muy Alta",'Mapa R. Fiscal'!$AA$21="Leve"),CONCATENATE("R2C",'Mapa R. Fiscal'!$O$21),"")</f>
        <v/>
      </c>
      <c r="P7" s="267" t="str">
        <f>IF(AND('Mapa R. Fiscal'!$Y$16="Muy Alta",'Mapa R. Fiscal'!$AA$16="Menor"),CONCATENATE("R2C",'Mapa R. Fiscal'!$O$16),"")</f>
        <v/>
      </c>
      <c r="Q7" s="268" t="str">
        <f>IF(AND('Mapa R. Fiscal'!$Y$17="Muy Alta",'Mapa R. Fiscal'!$AA$17="Menor"),CONCATENATE("R2C",'Mapa R. Fiscal'!$O$17),"")</f>
        <v/>
      </c>
      <c r="R7" s="268" t="str">
        <f>IF(AND('Mapa R. Fiscal'!$Y$18="Muy Alta",'Mapa R. Fiscal'!$AA$18="Menor"),CONCATENATE("R2C",'Mapa R. Fiscal'!$O$18),"")</f>
        <v/>
      </c>
      <c r="S7" s="268" t="str">
        <f>IF(AND('Mapa R. Fiscal'!$Y$19="Muy Alta",'Mapa R. Fiscal'!$AA$19="Menor"),CONCATENATE("R2C",'Mapa R. Fiscal'!$O$19),"")</f>
        <v/>
      </c>
      <c r="T7" s="268" t="str">
        <f>IF(AND('Mapa R. Fiscal'!$Y$20="Muy Alta",'Mapa R. Fiscal'!$AA$20="Menor"),CONCATENATE("R2C",'Mapa R. Fiscal'!$O$20),"")</f>
        <v/>
      </c>
      <c r="U7" s="269" t="str">
        <f>IF(AND('Mapa R. Fiscal'!$Y$21="Muy Alta",'Mapa R. Fiscal'!$AA$21="Menor"),CONCATENATE("R2C",'Mapa R. Fiscal'!$O$21),"")</f>
        <v/>
      </c>
      <c r="V7" s="267" t="str">
        <f>IF(AND('Mapa R. Fiscal'!$Y$16="Muy Alta",'Mapa R. Fiscal'!$AA$16="Moderado"),CONCATENATE("R2C",'Mapa R. Fiscal'!$O$16),"")</f>
        <v/>
      </c>
      <c r="W7" s="268" t="str">
        <f>IF(AND('Mapa R. Fiscal'!$Y$17="Muy Alta",'Mapa R. Fiscal'!$AA$17="Moderado"),CONCATENATE("R2C",'Mapa R. Fiscal'!$O$17),"")</f>
        <v/>
      </c>
      <c r="X7" s="268" t="str">
        <f>IF(AND('Mapa R. Fiscal'!$Y$18="Muy Alta",'Mapa R. Fiscal'!$AA$18="Moderado"),CONCATENATE("R2C",'Mapa R. Fiscal'!$O$18),"")</f>
        <v/>
      </c>
      <c r="Y7" s="268" t="str">
        <f>IF(AND('Mapa R. Fiscal'!$Y$19="Muy Alta",'Mapa R. Fiscal'!$AA$19="Moderado"),CONCATENATE("R2C",'Mapa R. Fiscal'!$O$19),"")</f>
        <v/>
      </c>
      <c r="Z7" s="268" t="str">
        <f>IF(AND('Mapa R. Fiscal'!$Y$20="Muy Alta",'Mapa R. Fiscal'!$AA$20="Moderado"),CONCATENATE("R2C",'Mapa R. Fiscal'!$O$20),"")</f>
        <v/>
      </c>
      <c r="AA7" s="269" t="str">
        <f>IF(AND('Mapa R. Fiscal'!$Y$21="Muy Alta",'Mapa R. Fiscal'!$AA$21="Moderado"),CONCATENATE("R2C",'Mapa R. Fiscal'!$O$21),"")</f>
        <v/>
      </c>
      <c r="AB7" s="267" t="str">
        <f>IF(AND('Mapa R. Fiscal'!$Y$16="Muy Alta",'Mapa R. Fiscal'!$AA$16="Mayor"),CONCATENATE("R2C",'Mapa R. Fiscal'!$O$16),"")</f>
        <v/>
      </c>
      <c r="AC7" s="268" t="str">
        <f>IF(AND('Mapa R. Fiscal'!$Y$17="Muy Alta",'Mapa R. Fiscal'!$AA$17="Mayor"),CONCATENATE("R2C",'Mapa R. Fiscal'!$O$17),"")</f>
        <v/>
      </c>
      <c r="AD7" s="268" t="str">
        <f>IF(AND('Mapa R. Fiscal'!$Y$18="Muy Alta",'Mapa R. Fiscal'!$AA$18="Mayor"),CONCATENATE("R2C",'Mapa R. Fiscal'!$O$18),"")</f>
        <v/>
      </c>
      <c r="AE7" s="268" t="str">
        <f>IF(AND('Mapa R. Fiscal'!$Y$19="Muy Alta",'Mapa R. Fiscal'!$AA$19="Mayor"),CONCATENATE("R2C",'Mapa R. Fiscal'!$O$19),"")</f>
        <v/>
      </c>
      <c r="AF7" s="268" t="str">
        <f>IF(AND('Mapa R. Fiscal'!$Y$20="Muy Alta",'Mapa R. Fiscal'!$AA$20="Mayor"),CONCATENATE("R2C",'Mapa R. Fiscal'!$O$20),"")</f>
        <v/>
      </c>
      <c r="AG7" s="269" t="str">
        <f>IF(AND('Mapa R. Fiscal'!$Y$21="Muy Alta",'Mapa R. Fiscal'!$AA$21="Mayor"),CONCATENATE("R2C",'Mapa R. Fiscal'!$O$21),"")</f>
        <v/>
      </c>
      <c r="AH7" s="270" t="str">
        <f>IF(AND('Mapa R. Fiscal'!$Y$16="Muy Alta",'Mapa R. Fiscal'!$AA$16="Catastrófico"),CONCATENATE("R2C",'Mapa R. Fiscal'!$O$16),"")</f>
        <v/>
      </c>
      <c r="AI7" s="271" t="str">
        <f>IF(AND('Mapa R. Fiscal'!$Y$17="Muy Alta",'Mapa R. Fiscal'!$AA$17="Catastrófico"),CONCATENATE("R2C",'Mapa R. Fiscal'!$O$17),"")</f>
        <v/>
      </c>
      <c r="AJ7" s="271" t="str">
        <f>IF(AND('Mapa R. Fiscal'!$Y$18="Muy Alta",'Mapa R. Fiscal'!$AA$18="Catastrófico"),CONCATENATE("R2C",'Mapa R. Fiscal'!$O$18),"")</f>
        <v/>
      </c>
      <c r="AK7" s="271" t="str">
        <f>IF(AND('Mapa R. Fiscal'!$Y$19="Muy Alta",'Mapa R. Fiscal'!$AA$19="Catastrófico"),CONCATENATE("R2C",'Mapa R. Fiscal'!$O$19),"")</f>
        <v/>
      </c>
      <c r="AL7" s="271" t="str">
        <f>IF(AND('Mapa R. Fiscal'!$Y$20="Muy Alta",'Mapa R. Fiscal'!$AA$20="Catastrófico"),CONCATENATE("R2C",'Mapa R. Fiscal'!$O$20),"")</f>
        <v/>
      </c>
      <c r="AM7" s="272" t="str">
        <f>IF(AND('Mapa R. Fiscal'!$Y$21="Muy Alta",'Mapa R. Fiscal'!$AA$21="Catastrófico"),CONCATENATE("R2C",'Mapa R. Fiscal'!$O$21),"")</f>
        <v/>
      </c>
      <c r="AN7" s="15"/>
      <c r="AO7" s="741"/>
      <c r="AP7" s="742"/>
      <c r="AQ7" s="742"/>
      <c r="AR7" s="742"/>
      <c r="AS7" s="742"/>
      <c r="AT7" s="74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3"/>
      <c r="C8" s="643"/>
      <c r="D8" s="644"/>
      <c r="E8" s="732"/>
      <c r="F8" s="733"/>
      <c r="G8" s="733"/>
      <c r="H8" s="733"/>
      <c r="I8" s="734"/>
      <c r="J8" s="267" t="str">
        <f>IF(AND('Mapa R. Fiscal'!$Y$22="Muy Alta",'Mapa R. Fiscal'!$AA$22="Leve"),CONCATENATE("R3C",'Mapa R. Fiscal'!$O$22),"")</f>
        <v/>
      </c>
      <c r="K8" s="268" t="str">
        <f>IF(AND('Mapa R. Fiscal'!$Y$23="Muy Alta",'Mapa R. Fiscal'!$AA$23="Leve"),CONCATENATE("R3C",'Mapa R. Fiscal'!$O$23),"")</f>
        <v/>
      </c>
      <c r="L8" s="268" t="str">
        <f>IF(AND('Mapa R. Fiscal'!$Y$24="Muy Alta",'Mapa R. Fiscal'!$AA$24="Leve"),CONCATENATE("R3C",'Mapa R. Fiscal'!$O$24),"")</f>
        <v/>
      </c>
      <c r="M8" s="268" t="str">
        <f>IF(AND('Mapa R. Fiscal'!$Y$25="Muy Alta",'Mapa R. Fiscal'!$AA$25="Leve"),CONCATENATE("R3C",'Mapa R. Fiscal'!$O$25),"")</f>
        <v/>
      </c>
      <c r="N8" s="268" t="str">
        <f>IF(AND('Mapa R. Fiscal'!$Y$26="Muy Alta",'Mapa R. Fiscal'!$AA$26="Leve"),CONCATENATE("R3C",'Mapa R. Fiscal'!$O$26),"")</f>
        <v/>
      </c>
      <c r="O8" s="269" t="str">
        <f>IF(AND('Mapa R. Fiscal'!$Y$27="Muy Alta",'Mapa R. Fiscal'!$AA$27="Leve"),CONCATENATE("R3C",'Mapa R. Fiscal'!$O$27),"")</f>
        <v/>
      </c>
      <c r="P8" s="267" t="str">
        <f>IF(AND('Mapa R. Fiscal'!$Y$22="Muy Alta",'Mapa R. Fiscal'!$AA$22="Menor"),CONCATENATE("R3C",'Mapa R. Fiscal'!$O$22),"")</f>
        <v/>
      </c>
      <c r="Q8" s="268" t="str">
        <f>IF(AND('Mapa R. Fiscal'!$Y$23="Muy Alta",'Mapa R. Fiscal'!$AA$23="Menor"),CONCATENATE("R3C",'Mapa R. Fiscal'!$O$23),"")</f>
        <v/>
      </c>
      <c r="R8" s="268" t="str">
        <f>IF(AND('Mapa R. Fiscal'!$Y$24="Muy Alta",'Mapa R. Fiscal'!$AA$24="Menor"),CONCATENATE("R3C",'Mapa R. Fiscal'!$O$24),"")</f>
        <v/>
      </c>
      <c r="S8" s="268" t="str">
        <f>IF(AND('Mapa R. Fiscal'!$Y$25="Muy Alta",'Mapa R. Fiscal'!$AA$25="Menor"),CONCATENATE("R3C",'Mapa R. Fiscal'!$O$25),"")</f>
        <v/>
      </c>
      <c r="T8" s="268" t="str">
        <f>IF(AND('Mapa R. Fiscal'!$Y$26="Muy Alta",'Mapa R. Fiscal'!$AA$26="Menor"),CONCATENATE("R3C",'Mapa R. Fiscal'!$O$26),"")</f>
        <v/>
      </c>
      <c r="U8" s="269" t="str">
        <f>IF(AND('Mapa R. Fiscal'!$Y$27="Muy Alta",'Mapa R. Fiscal'!$AA$27="Menor"),CONCATENATE("R3C",'Mapa R. Fiscal'!$O$27),"")</f>
        <v/>
      </c>
      <c r="V8" s="267" t="str">
        <f>IF(AND('Mapa R. Fiscal'!$Y$22="Muy Alta",'Mapa R. Fiscal'!$AA$22="Moderado"),CONCATENATE("R3C",'Mapa R. Fiscal'!$O$22),"")</f>
        <v/>
      </c>
      <c r="W8" s="268" t="str">
        <f>IF(AND('Mapa R. Fiscal'!$Y$23="Muy Alta",'Mapa R. Fiscal'!$AA$23="Moderado"),CONCATENATE("R3C",'Mapa R. Fiscal'!$O$23),"")</f>
        <v/>
      </c>
      <c r="X8" s="268" t="str">
        <f>IF(AND('Mapa R. Fiscal'!$Y$24="Muy Alta",'Mapa R. Fiscal'!$AA$24="Moderado"),CONCATENATE("R3C",'Mapa R. Fiscal'!$O$24),"")</f>
        <v/>
      </c>
      <c r="Y8" s="268" t="str">
        <f>IF(AND('Mapa R. Fiscal'!$Y$25="Muy Alta",'Mapa R. Fiscal'!$AA$25="Moderado"),CONCATENATE("R3C",'Mapa R. Fiscal'!$O$25),"")</f>
        <v/>
      </c>
      <c r="Z8" s="268" t="str">
        <f>IF(AND('Mapa R. Fiscal'!$Y$26="Muy Alta",'Mapa R. Fiscal'!$AA$26="Moderado"),CONCATENATE("R3C",'Mapa R. Fiscal'!$O$26),"")</f>
        <v/>
      </c>
      <c r="AA8" s="269" t="str">
        <f>IF(AND('Mapa R. Fiscal'!$Y$27="Muy Alta",'Mapa R. Fiscal'!$AA$27="Moderado"),CONCATENATE("R3C",'Mapa R. Fiscal'!$O$27),"")</f>
        <v/>
      </c>
      <c r="AB8" s="267" t="str">
        <f>IF(AND('Mapa R. Fiscal'!$Y$22="Muy Alta",'Mapa R. Fiscal'!$AA$22="Mayor"),CONCATENATE("R3C",'Mapa R. Fiscal'!$O$22),"")</f>
        <v/>
      </c>
      <c r="AC8" s="268" t="str">
        <f>IF(AND('Mapa R. Fiscal'!$Y$23="Muy Alta",'Mapa R. Fiscal'!$AA$23="Mayor"),CONCATENATE("R3C",'Mapa R. Fiscal'!$O$23),"")</f>
        <v/>
      </c>
      <c r="AD8" s="268" t="str">
        <f>IF(AND('Mapa R. Fiscal'!$Y$24="Muy Alta",'Mapa R. Fiscal'!$AA$24="Mayor"),CONCATENATE("R3C",'Mapa R. Fiscal'!$O$24),"")</f>
        <v/>
      </c>
      <c r="AE8" s="268" t="str">
        <f>IF(AND('Mapa R. Fiscal'!$Y$25="Muy Alta",'Mapa R. Fiscal'!$AA$25="Mayor"),CONCATENATE("R3C",'Mapa R. Fiscal'!$O$25),"")</f>
        <v/>
      </c>
      <c r="AF8" s="268" t="str">
        <f>IF(AND('Mapa R. Fiscal'!$Y$26="Muy Alta",'Mapa R. Fiscal'!$AA$26="Mayor"),CONCATENATE("R3C",'Mapa R. Fiscal'!$O$26),"")</f>
        <v/>
      </c>
      <c r="AG8" s="269" t="str">
        <f>IF(AND('Mapa R. Fiscal'!$Y$27="Muy Alta",'Mapa R. Fiscal'!$AA$27="Mayor"),CONCATENATE("R3C",'Mapa R. Fiscal'!$O$27),"")</f>
        <v/>
      </c>
      <c r="AH8" s="270" t="str">
        <f>IF(AND('Mapa R. Fiscal'!$Y$22="Muy Alta",'Mapa R. Fiscal'!$AA$22="Catastrófico"),CONCATENATE("R3C",'Mapa R. Fiscal'!$O$22),"")</f>
        <v/>
      </c>
      <c r="AI8" s="271" t="str">
        <f>IF(AND('Mapa R. Fiscal'!$Y$23="Muy Alta",'Mapa R. Fiscal'!$AA$23="Catastrófico"),CONCATENATE("R3C",'Mapa R. Fiscal'!$O$23),"")</f>
        <v/>
      </c>
      <c r="AJ8" s="271" t="str">
        <f>IF(AND('Mapa R. Fiscal'!$Y$24="Muy Alta",'Mapa R. Fiscal'!$AA$24="Catastrófico"),CONCATENATE("R3C",'Mapa R. Fiscal'!$O$24),"")</f>
        <v/>
      </c>
      <c r="AK8" s="271" t="str">
        <f>IF(AND('Mapa R. Fiscal'!$Y$25="Muy Alta",'Mapa R. Fiscal'!$AA$25="Catastrófico"),CONCATENATE("R3C",'Mapa R. Fiscal'!$O$25),"")</f>
        <v/>
      </c>
      <c r="AL8" s="271" t="str">
        <f>IF(AND('Mapa R. Fiscal'!$Y$26="Muy Alta",'Mapa R. Fiscal'!$AA$26="Catastrófico"),CONCATENATE("R3C",'Mapa R. Fiscal'!$O$26),"")</f>
        <v/>
      </c>
      <c r="AM8" s="272" t="str">
        <f>IF(AND('Mapa R. Fiscal'!$Y$27="Muy Alta",'Mapa R. Fiscal'!$AA$27="Catastrófico"),CONCATENATE("R3C",'Mapa R. Fiscal'!$O$27),"")</f>
        <v/>
      </c>
      <c r="AN8" s="15"/>
      <c r="AO8" s="741"/>
      <c r="AP8" s="742"/>
      <c r="AQ8" s="742"/>
      <c r="AR8" s="742"/>
      <c r="AS8" s="742"/>
      <c r="AT8" s="74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3"/>
      <c r="C9" s="643"/>
      <c r="D9" s="644"/>
      <c r="E9" s="732"/>
      <c r="F9" s="733"/>
      <c r="G9" s="733"/>
      <c r="H9" s="733"/>
      <c r="I9" s="734"/>
      <c r="J9" s="267" t="str">
        <f>IF(AND('Mapa R. Fiscal'!$Y$28="Muy Alta",'Mapa R. Fiscal'!$AA$28="Leve"),CONCATENATE("R4C",'Mapa R. Fiscal'!$O$28),"")</f>
        <v/>
      </c>
      <c r="K9" s="268" t="str">
        <f>IF(AND('Mapa R. Fiscal'!$Y$29="Muy Alta",'Mapa R. Fiscal'!$AA$29="Leve"),CONCATENATE("R4C",'Mapa R. Fiscal'!$O$29),"")</f>
        <v/>
      </c>
      <c r="L9" s="268" t="str">
        <f>IF(AND('Mapa R. Fiscal'!$Y$30="Muy Alta",'Mapa R. Fiscal'!$AA$30="Leve"),CONCATENATE("R4C",'Mapa R. Fiscal'!$O$30),"")</f>
        <v/>
      </c>
      <c r="M9" s="268" t="str">
        <f>IF(AND('Mapa R. Fiscal'!$Y$31="Muy Alta",'Mapa R. Fiscal'!$AA$31="Leve"),CONCATENATE("R4C",'Mapa R. Fiscal'!$O$31),"")</f>
        <v/>
      </c>
      <c r="N9" s="268" t="str">
        <f>IF(AND('Mapa R. Fiscal'!$Y$32="Muy Alta",'Mapa R. Fiscal'!$AA$32="Leve"),CONCATENATE("R4C",'Mapa R. Fiscal'!$O$32),"")</f>
        <v/>
      </c>
      <c r="O9" s="269" t="str">
        <f>IF(AND('Mapa R. Fiscal'!$Y$33="Muy Alta",'Mapa R. Fiscal'!$AA$33="Leve"),CONCATENATE("R4C",'Mapa R. Fiscal'!$O$33),"")</f>
        <v/>
      </c>
      <c r="P9" s="267" t="str">
        <f>IF(AND('Mapa R. Fiscal'!$Y$28="Muy Alta",'Mapa R. Fiscal'!$AA$28="Menor"),CONCATENATE("R4C",'Mapa R. Fiscal'!$O$28),"")</f>
        <v/>
      </c>
      <c r="Q9" s="268" t="str">
        <f>IF(AND('Mapa R. Fiscal'!$Y$29="Muy Alta",'Mapa R. Fiscal'!$AA$29="Menor"),CONCATENATE("R4C",'Mapa R. Fiscal'!$O$29),"")</f>
        <v/>
      </c>
      <c r="R9" s="268" t="str">
        <f>IF(AND('Mapa R. Fiscal'!$Y$30="Muy Alta",'Mapa R. Fiscal'!$AA$30="Menor"),CONCATENATE("R4C",'Mapa R. Fiscal'!$O$30),"")</f>
        <v/>
      </c>
      <c r="S9" s="268" t="str">
        <f>IF(AND('Mapa R. Fiscal'!$Y$31="Muy Alta",'Mapa R. Fiscal'!$AA$31="Menor"),CONCATENATE("R4C",'Mapa R. Fiscal'!$O$31),"")</f>
        <v/>
      </c>
      <c r="T9" s="268" t="str">
        <f>IF(AND('Mapa R. Fiscal'!$Y$32="Muy Alta",'Mapa R. Fiscal'!$AA$32="Menor"),CONCATENATE("R4C",'Mapa R. Fiscal'!$O$32),"")</f>
        <v/>
      </c>
      <c r="U9" s="269" t="str">
        <f>IF(AND('Mapa R. Fiscal'!$Y$33="Muy Alta",'Mapa R. Fiscal'!$AA$33="Menor"),CONCATENATE("R4C",'Mapa R. Fiscal'!$O$33),"")</f>
        <v/>
      </c>
      <c r="V9" s="267" t="str">
        <f>IF(AND('Mapa R. Fiscal'!$Y$28="Muy Alta",'Mapa R. Fiscal'!$AA$28="Moderado"),CONCATENATE("R4C",'Mapa R. Fiscal'!$O$28),"")</f>
        <v/>
      </c>
      <c r="W9" s="268" t="str">
        <f>IF(AND('Mapa R. Fiscal'!$Y$29="Muy Alta",'Mapa R. Fiscal'!$AA$29="Moderado"),CONCATENATE("R4C",'Mapa R. Fiscal'!$O$29),"")</f>
        <v/>
      </c>
      <c r="X9" s="268" t="str">
        <f>IF(AND('Mapa R. Fiscal'!$Y$30="Muy Alta",'Mapa R. Fiscal'!$AA$30="Moderado"),CONCATENATE("R4C",'Mapa R. Fiscal'!$O$30),"")</f>
        <v/>
      </c>
      <c r="Y9" s="268" t="str">
        <f>IF(AND('Mapa R. Fiscal'!$Y$31="Muy Alta",'Mapa R. Fiscal'!$AA$31="Moderado"),CONCATENATE("R4C",'Mapa R. Fiscal'!$O$31),"")</f>
        <v/>
      </c>
      <c r="Z9" s="268" t="str">
        <f>IF(AND('Mapa R. Fiscal'!$Y$32="Muy Alta",'Mapa R. Fiscal'!$AA$32="Moderado"),CONCATENATE("R4C",'Mapa R. Fiscal'!$O$32),"")</f>
        <v/>
      </c>
      <c r="AA9" s="269" t="str">
        <f>IF(AND('Mapa R. Fiscal'!$Y$33="Muy Alta",'Mapa R. Fiscal'!$AA$33="Moderado"),CONCATENATE("R4C",'Mapa R. Fiscal'!$O$33),"")</f>
        <v/>
      </c>
      <c r="AB9" s="267" t="str">
        <f>IF(AND('Mapa R. Fiscal'!$Y$28="Muy Alta",'Mapa R. Fiscal'!$AA$28="Mayor"),CONCATENATE("R4C",'Mapa R. Fiscal'!$O$28),"")</f>
        <v/>
      </c>
      <c r="AC9" s="268" t="str">
        <f>IF(AND('Mapa R. Fiscal'!$Y$29="Muy Alta",'Mapa R. Fiscal'!$AA$29="Mayor"),CONCATENATE("R4C",'Mapa R. Fiscal'!$O$29),"")</f>
        <v/>
      </c>
      <c r="AD9" s="268" t="str">
        <f>IF(AND('Mapa R. Fiscal'!$Y$30="Muy Alta",'Mapa R. Fiscal'!$AA$30="Mayor"),CONCATENATE("R4C",'Mapa R. Fiscal'!$O$30),"")</f>
        <v/>
      </c>
      <c r="AE9" s="268" t="str">
        <f>IF(AND('Mapa R. Fiscal'!$Y$31="Muy Alta",'Mapa R. Fiscal'!$AA$31="Mayor"),CONCATENATE("R4C",'Mapa R. Fiscal'!$O$31),"")</f>
        <v/>
      </c>
      <c r="AF9" s="268" t="str">
        <f>IF(AND('Mapa R. Fiscal'!$Y$32="Muy Alta",'Mapa R. Fiscal'!$AA$32="Mayor"),CONCATENATE("R4C",'Mapa R. Fiscal'!$O$32),"")</f>
        <v/>
      </c>
      <c r="AG9" s="269" t="str">
        <f>IF(AND('Mapa R. Fiscal'!$Y$33="Muy Alta",'Mapa R. Fiscal'!$AA$33="Mayor"),CONCATENATE("R4C",'Mapa R. Fiscal'!$O$33),"")</f>
        <v/>
      </c>
      <c r="AH9" s="270" t="str">
        <f>IF(AND('Mapa R. Fiscal'!$Y$28="Muy Alta",'Mapa R. Fiscal'!$AA$28="Catastrófico"),CONCATENATE("R4C",'Mapa R. Fiscal'!$O$28),"")</f>
        <v/>
      </c>
      <c r="AI9" s="271" t="str">
        <f>IF(AND('Mapa R. Fiscal'!$Y$29="Muy Alta",'Mapa R. Fiscal'!$AA$29="Catastrófico"),CONCATENATE("R4C",'Mapa R. Fiscal'!$O$29),"")</f>
        <v/>
      </c>
      <c r="AJ9" s="271" t="str">
        <f>IF(AND('Mapa R. Fiscal'!$Y$30="Muy Alta",'Mapa R. Fiscal'!$AA$30="Catastrófico"),CONCATENATE("R4C",'Mapa R. Fiscal'!$O$30),"")</f>
        <v/>
      </c>
      <c r="AK9" s="271" t="str">
        <f>IF(AND('Mapa R. Fiscal'!$Y$31="Muy Alta",'Mapa R. Fiscal'!$AA$31="Catastrófico"),CONCATENATE("R4C",'Mapa R. Fiscal'!$O$31),"")</f>
        <v/>
      </c>
      <c r="AL9" s="271" t="str">
        <f>IF(AND('Mapa R. Fiscal'!$Y$32="Muy Alta",'Mapa R. Fiscal'!$AA$32="Catastrófico"),CONCATENATE("R4C",'Mapa R. Fiscal'!$O$32),"")</f>
        <v/>
      </c>
      <c r="AM9" s="272" t="str">
        <f>IF(AND('Mapa R. Fiscal'!$Y$33="Muy Alta",'Mapa R. Fiscal'!$AA$33="Catastrófico"),CONCATENATE("R4C",'Mapa R. Fiscal'!$O$33),"")</f>
        <v/>
      </c>
      <c r="AN9" s="15"/>
      <c r="AO9" s="741"/>
      <c r="AP9" s="742"/>
      <c r="AQ9" s="742"/>
      <c r="AR9" s="742"/>
      <c r="AS9" s="742"/>
      <c r="AT9" s="74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3"/>
      <c r="C10" s="643"/>
      <c r="D10" s="644"/>
      <c r="E10" s="732"/>
      <c r="F10" s="733"/>
      <c r="G10" s="733"/>
      <c r="H10" s="733"/>
      <c r="I10" s="734"/>
      <c r="J10" s="267" t="str">
        <f>IF(AND('Mapa R. Fiscal'!$Y$34="Muy Alta",'Mapa R. Fiscal'!$AA$34="Leve"),CONCATENATE("R5C",'Mapa R. Fiscal'!$O$34),"")</f>
        <v/>
      </c>
      <c r="K10" s="268" t="str">
        <f>IF(AND('Mapa R. Fiscal'!$Y$35="Muy Alta",'Mapa R. Fiscal'!$AA$35="Leve"),CONCATENATE("R5C",'Mapa R. Fiscal'!$O$35),"")</f>
        <v/>
      </c>
      <c r="L10" s="268" t="str">
        <f>IF(AND('Mapa R. Fiscal'!$Y$36="Muy Alta",'Mapa R. Fiscal'!$AA$36="Leve"),CONCATENATE("R5C",'Mapa R. Fiscal'!$O$36),"")</f>
        <v/>
      </c>
      <c r="M10" s="268" t="str">
        <f>IF(AND('Mapa R. Fiscal'!$Y$37="Muy Alta",'Mapa R. Fiscal'!$AA$37="Leve"),CONCATENATE("R5C",'Mapa R. Fiscal'!$O$37),"")</f>
        <v/>
      </c>
      <c r="N10" s="268" t="str">
        <f>IF(AND('Mapa R. Fiscal'!$Y$38="Muy Alta",'Mapa R. Fiscal'!$AA$38="Leve"),CONCATENATE("R5C",'Mapa R. Fiscal'!$O$38),"")</f>
        <v/>
      </c>
      <c r="O10" s="269" t="str">
        <f>IF(AND('Mapa R. Fiscal'!$Y$39="Muy Alta",'Mapa R. Fiscal'!$AA$39="Leve"),CONCATENATE("R5C",'Mapa R. Fiscal'!$O$39),"")</f>
        <v/>
      </c>
      <c r="P10" s="267" t="str">
        <f>IF(AND('Mapa R. Fiscal'!$Y$34="Muy Alta",'Mapa R. Fiscal'!$AA$34="Menor"),CONCATENATE("R5C",'Mapa R. Fiscal'!$O$34),"")</f>
        <v/>
      </c>
      <c r="Q10" s="268" t="str">
        <f>IF(AND('Mapa R. Fiscal'!$Y$35="Muy Alta",'Mapa R. Fiscal'!$AA$35="Menor"),CONCATENATE("R5C",'Mapa R. Fiscal'!$O$35),"")</f>
        <v/>
      </c>
      <c r="R10" s="268" t="str">
        <f>IF(AND('Mapa R. Fiscal'!$Y$36="Muy Alta",'Mapa R. Fiscal'!$AA$36="Menor"),CONCATENATE("R5C",'Mapa R. Fiscal'!$O$36),"")</f>
        <v/>
      </c>
      <c r="S10" s="268" t="str">
        <f>IF(AND('Mapa R. Fiscal'!$Y$37="Muy Alta",'Mapa R. Fiscal'!$AA$37="Menor"),CONCATENATE("R5C",'Mapa R. Fiscal'!$O$37),"")</f>
        <v/>
      </c>
      <c r="T10" s="268" t="str">
        <f>IF(AND('Mapa R. Fiscal'!$Y$38="Muy Alta",'Mapa R. Fiscal'!$AA$38="Menor"),CONCATENATE("R5C",'Mapa R. Fiscal'!$O$38),"")</f>
        <v/>
      </c>
      <c r="U10" s="269" t="str">
        <f>IF(AND('Mapa R. Fiscal'!$Y$39="Muy Alta",'Mapa R. Fiscal'!$AA$39="Menor"),CONCATENATE("R5C",'Mapa R. Fiscal'!$O$39),"")</f>
        <v/>
      </c>
      <c r="V10" s="267" t="str">
        <f>IF(AND('Mapa R. Fiscal'!$Y$34="Muy Alta",'Mapa R. Fiscal'!$AA$34="Moderado"),CONCATENATE("R5C",'Mapa R. Fiscal'!$O$34),"")</f>
        <v/>
      </c>
      <c r="W10" s="268" t="str">
        <f>IF(AND('Mapa R. Fiscal'!$Y$35="Muy Alta",'Mapa R. Fiscal'!$AA$35="Moderado"),CONCATENATE("R5C",'Mapa R. Fiscal'!$O$35),"")</f>
        <v/>
      </c>
      <c r="X10" s="268" t="str">
        <f>IF(AND('Mapa R. Fiscal'!$Y$36="Muy Alta",'Mapa R. Fiscal'!$AA$36="Moderado"),CONCATENATE("R5C",'Mapa R. Fiscal'!$O$36),"")</f>
        <v/>
      </c>
      <c r="Y10" s="268" t="str">
        <f>IF(AND('Mapa R. Fiscal'!$Y$37="Muy Alta",'Mapa R. Fiscal'!$AA$37="Moderado"),CONCATENATE("R5C",'Mapa R. Fiscal'!$O$37),"")</f>
        <v/>
      </c>
      <c r="Z10" s="268" t="str">
        <f>IF(AND('Mapa R. Fiscal'!$Y$38="Muy Alta",'Mapa R. Fiscal'!$AA$38="Moderado"),CONCATENATE("R5C",'Mapa R. Fiscal'!$O$38),"")</f>
        <v/>
      </c>
      <c r="AA10" s="269" t="str">
        <f>IF(AND('Mapa R. Fiscal'!$Y$39="Muy Alta",'Mapa R. Fiscal'!$AA$39="Moderado"),CONCATENATE("R5C",'Mapa R. Fiscal'!$O$39),"")</f>
        <v/>
      </c>
      <c r="AB10" s="267" t="str">
        <f>IF(AND('Mapa R. Fiscal'!$Y$34="Muy Alta",'Mapa R. Fiscal'!$AA$34="Mayor"),CONCATENATE("R5C",'Mapa R. Fiscal'!$O$34),"")</f>
        <v/>
      </c>
      <c r="AC10" s="268" t="str">
        <f>IF(AND('Mapa R. Fiscal'!$Y$35="Muy Alta",'Mapa R. Fiscal'!$AA$35="Mayor"),CONCATENATE("R5C",'Mapa R. Fiscal'!$O$35),"")</f>
        <v/>
      </c>
      <c r="AD10" s="268" t="str">
        <f>IF(AND('Mapa R. Fiscal'!$Y$36="Muy Alta",'Mapa R. Fiscal'!$AA$36="Mayor"),CONCATENATE("R5C",'Mapa R. Fiscal'!$O$36),"")</f>
        <v/>
      </c>
      <c r="AE10" s="268" t="str">
        <f>IF(AND('Mapa R. Fiscal'!$Y$37="Muy Alta",'Mapa R. Fiscal'!$AA$37="Mayor"),CONCATENATE("R5C",'Mapa R. Fiscal'!$O$37),"")</f>
        <v/>
      </c>
      <c r="AF10" s="268" t="str">
        <f>IF(AND('Mapa R. Fiscal'!$Y$38="Muy Alta",'Mapa R. Fiscal'!$AA$38="Mayor"),CONCATENATE("R5C",'Mapa R. Fiscal'!$O$38),"")</f>
        <v/>
      </c>
      <c r="AG10" s="269" t="str">
        <f>IF(AND('Mapa R. Fiscal'!$Y$39="Muy Alta",'Mapa R. Fiscal'!$AA$39="Mayor"),CONCATENATE("R5C",'Mapa R. Fiscal'!$O$39),"")</f>
        <v/>
      </c>
      <c r="AH10" s="270" t="str">
        <f>IF(AND('Mapa R. Fiscal'!$Y$34="Muy Alta",'Mapa R. Fiscal'!$AA$34="Catastrófico"),CONCATENATE("R5C",'Mapa R. Fiscal'!$O$34),"")</f>
        <v/>
      </c>
      <c r="AI10" s="271" t="str">
        <f>IF(AND('Mapa R. Fiscal'!$Y$35="Muy Alta",'Mapa R. Fiscal'!$AA$35="Catastrófico"),CONCATENATE("R5C",'Mapa R. Fiscal'!$O$35),"")</f>
        <v/>
      </c>
      <c r="AJ10" s="271" t="str">
        <f>IF(AND('Mapa R. Fiscal'!$Y$36="Muy Alta",'Mapa R. Fiscal'!$AA$36="Catastrófico"),CONCATENATE("R5C",'Mapa R. Fiscal'!$O$36),"")</f>
        <v/>
      </c>
      <c r="AK10" s="271" t="str">
        <f>IF(AND('Mapa R. Fiscal'!$Y$37="Muy Alta",'Mapa R. Fiscal'!$AA$37="Catastrófico"),CONCATENATE("R5C",'Mapa R. Fiscal'!$O$37),"")</f>
        <v/>
      </c>
      <c r="AL10" s="271" t="str">
        <f>IF(AND('Mapa R. Fiscal'!$Y$38="Muy Alta",'Mapa R. Fiscal'!$AA$38="Catastrófico"),CONCATENATE("R5C",'Mapa R. Fiscal'!$O$38),"")</f>
        <v/>
      </c>
      <c r="AM10" s="272" t="str">
        <f>IF(AND('Mapa R. Fiscal'!$Y$39="Muy Alta",'Mapa R. Fiscal'!$AA$39="Catastrófico"),CONCATENATE("R5C",'Mapa R. Fiscal'!$O$39),"")</f>
        <v/>
      </c>
      <c r="AN10" s="15"/>
      <c r="AO10" s="741"/>
      <c r="AP10" s="742"/>
      <c r="AQ10" s="742"/>
      <c r="AR10" s="742"/>
      <c r="AS10" s="742"/>
      <c r="AT10" s="74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3"/>
      <c r="C11" s="643"/>
      <c r="D11" s="644"/>
      <c r="E11" s="732"/>
      <c r="F11" s="733"/>
      <c r="G11" s="733"/>
      <c r="H11" s="733"/>
      <c r="I11" s="734"/>
      <c r="J11" s="267" t="str">
        <f>IF(AND('Mapa R. Fiscal'!$Y$40="Muy Alta",'Mapa R. Fiscal'!$AA$40="Leve"),CONCATENATE("R6C",'Mapa R. Fiscal'!$O$40),"")</f>
        <v/>
      </c>
      <c r="K11" s="268" t="str">
        <f>IF(AND('Mapa R. Fiscal'!$Y$41="Muy Alta",'Mapa R. Fiscal'!$AA$41="Leve"),CONCATENATE("R6C",'Mapa R. Fiscal'!$O$41),"")</f>
        <v/>
      </c>
      <c r="L11" s="268" t="str">
        <f>IF(AND('Mapa R. Fiscal'!$Y$42="Muy Alta",'Mapa R. Fiscal'!$AA$42="Leve"),CONCATENATE("R6C",'Mapa R. Fiscal'!$O$42),"")</f>
        <v/>
      </c>
      <c r="M11" s="268" t="str">
        <f>IF(AND('Mapa R. Fiscal'!$Y$43="Muy Alta",'Mapa R. Fiscal'!$AA$43="Leve"),CONCATENATE("R6C",'Mapa R. Fiscal'!$O$43),"")</f>
        <v/>
      </c>
      <c r="N11" s="268" t="str">
        <f>IF(AND('Mapa R. Fiscal'!$Y$44="Muy Alta",'Mapa R. Fiscal'!$AA$44="Leve"),CONCATENATE("R6C",'Mapa R. Fiscal'!$O$44),"")</f>
        <v/>
      </c>
      <c r="O11" s="269" t="str">
        <f>IF(AND('Mapa R. Fiscal'!$Y$45="Muy Alta",'Mapa R. Fiscal'!$AA$45="Leve"),CONCATENATE("R6C",'Mapa R. Fiscal'!$O$45),"")</f>
        <v/>
      </c>
      <c r="P11" s="267" t="str">
        <f>IF(AND('Mapa R. Fiscal'!$Y$40="Muy Alta",'Mapa R. Fiscal'!$AA$40="Menor"),CONCATENATE("R6C",'Mapa R. Fiscal'!$O$40),"")</f>
        <v/>
      </c>
      <c r="Q11" s="268" t="str">
        <f>IF(AND('Mapa R. Fiscal'!$Y$41="Muy Alta",'Mapa R. Fiscal'!$AA$41="Menor"),CONCATENATE("R6C",'Mapa R. Fiscal'!$O$41),"")</f>
        <v/>
      </c>
      <c r="R11" s="268" t="str">
        <f>IF(AND('Mapa R. Fiscal'!$Y$42="Muy Alta",'Mapa R. Fiscal'!$AA$42="Menor"),CONCATENATE("R6C",'Mapa R. Fiscal'!$O$42),"")</f>
        <v/>
      </c>
      <c r="S11" s="268" t="str">
        <f>IF(AND('Mapa R. Fiscal'!$Y$43="Muy Alta",'Mapa R. Fiscal'!$AA$43="Menor"),CONCATENATE("R6C",'Mapa R. Fiscal'!$O$43),"")</f>
        <v/>
      </c>
      <c r="T11" s="268" t="str">
        <f>IF(AND('Mapa R. Fiscal'!$Y$44="Muy Alta",'Mapa R. Fiscal'!$AA$44="Menor"),CONCATENATE("R6C",'Mapa R. Fiscal'!$O$44),"")</f>
        <v/>
      </c>
      <c r="U11" s="269" t="str">
        <f>IF(AND('Mapa R. Fiscal'!$Y$45="Muy Alta",'Mapa R. Fiscal'!$AA$45="Menor"),CONCATENATE("R6C",'Mapa R. Fiscal'!$O$45),"")</f>
        <v/>
      </c>
      <c r="V11" s="267" t="str">
        <f>IF(AND('Mapa R. Fiscal'!$Y$40="Muy Alta",'Mapa R. Fiscal'!$AA$40="Moderado"),CONCATENATE("R6C",'Mapa R. Fiscal'!$O$40),"")</f>
        <v/>
      </c>
      <c r="W11" s="268" t="str">
        <f>IF(AND('Mapa R. Fiscal'!$Y$41="Muy Alta",'Mapa R. Fiscal'!$AA$41="Moderado"),CONCATENATE("R6C",'Mapa R. Fiscal'!$O$41),"")</f>
        <v/>
      </c>
      <c r="X11" s="268" t="str">
        <f>IF(AND('Mapa R. Fiscal'!$Y$42="Muy Alta",'Mapa R. Fiscal'!$AA$42="Moderado"),CONCATENATE("R6C",'Mapa R. Fiscal'!$O$42),"")</f>
        <v/>
      </c>
      <c r="Y11" s="268" t="str">
        <f>IF(AND('Mapa R. Fiscal'!$Y$43="Muy Alta",'Mapa R. Fiscal'!$AA$43="Moderado"),CONCATENATE("R6C",'Mapa R. Fiscal'!$O$43),"")</f>
        <v/>
      </c>
      <c r="Z11" s="268" t="str">
        <f>IF(AND('Mapa R. Fiscal'!$Y$44="Muy Alta",'Mapa R. Fiscal'!$AA$44="Moderado"),CONCATENATE("R6C",'Mapa R. Fiscal'!$O$44),"")</f>
        <v/>
      </c>
      <c r="AA11" s="269" t="str">
        <f>IF(AND('Mapa R. Fiscal'!$Y$45="Muy Alta",'Mapa R. Fiscal'!$AA$45="Moderado"),CONCATENATE("R6C",'Mapa R. Fiscal'!$O$45),"")</f>
        <v/>
      </c>
      <c r="AB11" s="267" t="str">
        <f>IF(AND('Mapa R. Fiscal'!$Y$40="Muy Alta",'Mapa R. Fiscal'!$AA$40="Mayor"),CONCATENATE("R6C",'Mapa R. Fiscal'!$O$40),"")</f>
        <v/>
      </c>
      <c r="AC11" s="268" t="str">
        <f>IF(AND('Mapa R. Fiscal'!$Y$41="Muy Alta",'Mapa R. Fiscal'!$AA$41="Mayor"),CONCATENATE("R6C",'Mapa R. Fiscal'!$O$41),"")</f>
        <v/>
      </c>
      <c r="AD11" s="268" t="str">
        <f>IF(AND('Mapa R. Fiscal'!$Y$42="Muy Alta",'Mapa R. Fiscal'!$AA$42="Mayor"),CONCATENATE("R6C",'Mapa R. Fiscal'!$O$42),"")</f>
        <v/>
      </c>
      <c r="AE11" s="268" t="str">
        <f>IF(AND('Mapa R. Fiscal'!$Y$43="Muy Alta",'Mapa R. Fiscal'!$AA$43="Mayor"),CONCATENATE("R6C",'Mapa R. Fiscal'!$O$43),"")</f>
        <v/>
      </c>
      <c r="AF11" s="268" t="str">
        <f>IF(AND('Mapa R. Fiscal'!$Y$44="Muy Alta",'Mapa R. Fiscal'!$AA$44="Mayor"),CONCATENATE("R6C",'Mapa R. Fiscal'!$O$44),"")</f>
        <v/>
      </c>
      <c r="AG11" s="269" t="str">
        <f>IF(AND('Mapa R. Fiscal'!$Y$45="Muy Alta",'Mapa R. Fiscal'!$AA$45="Mayor"),CONCATENATE("R6C",'Mapa R. Fiscal'!$O$45),"")</f>
        <v/>
      </c>
      <c r="AH11" s="270" t="str">
        <f>IF(AND('Mapa R. Fiscal'!$Y$40="Muy Alta",'Mapa R. Fiscal'!$AA$40="Catastrófico"),CONCATENATE("R6C",'Mapa R. Fiscal'!$O$40),"")</f>
        <v/>
      </c>
      <c r="AI11" s="271" t="str">
        <f>IF(AND('Mapa R. Fiscal'!$Y$41="Muy Alta",'Mapa R. Fiscal'!$AA$41="Catastrófico"),CONCATENATE("R6C",'Mapa R. Fiscal'!$O$41),"")</f>
        <v/>
      </c>
      <c r="AJ11" s="271" t="str">
        <f>IF(AND('Mapa R. Fiscal'!$Y$42="Muy Alta",'Mapa R. Fiscal'!$AA$42="Catastrófico"),CONCATENATE("R6C",'Mapa R. Fiscal'!$O$42),"")</f>
        <v/>
      </c>
      <c r="AK11" s="271" t="str">
        <f>IF(AND('Mapa R. Fiscal'!$Y$43="Muy Alta",'Mapa R. Fiscal'!$AA$43="Catastrófico"),CONCATENATE("R6C",'Mapa R. Fiscal'!$O$43),"")</f>
        <v/>
      </c>
      <c r="AL11" s="271" t="str">
        <f>IF(AND('Mapa R. Fiscal'!$Y$44="Muy Alta",'Mapa R. Fiscal'!$AA$44="Catastrófico"),CONCATENATE("R6C",'Mapa R. Fiscal'!$O$44),"")</f>
        <v/>
      </c>
      <c r="AM11" s="272" t="str">
        <f>IF(AND('Mapa R. Fiscal'!$Y$45="Muy Alta",'Mapa R. Fiscal'!$AA$45="Catastrófico"),CONCATENATE("R6C",'Mapa R. Fiscal'!$O$45),"")</f>
        <v/>
      </c>
      <c r="AN11" s="15"/>
      <c r="AO11" s="741"/>
      <c r="AP11" s="742"/>
      <c r="AQ11" s="742"/>
      <c r="AR11" s="742"/>
      <c r="AS11" s="742"/>
      <c r="AT11" s="74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3"/>
      <c r="C12" s="643"/>
      <c r="D12" s="644"/>
      <c r="E12" s="732"/>
      <c r="F12" s="733"/>
      <c r="G12" s="733"/>
      <c r="H12" s="733"/>
      <c r="I12" s="734"/>
      <c r="J12" s="267" t="str">
        <f>IF(AND('Mapa R. Fiscal'!$Y$46="Muy Alta",'Mapa R. Fiscal'!$AA$46="Leve"),CONCATENATE("R7C",'Mapa R. Fiscal'!$O$46),"")</f>
        <v/>
      </c>
      <c r="K12" s="268" t="str">
        <f>IF(AND('Mapa R. Fiscal'!$Y$47="Muy Alta",'Mapa R. Fiscal'!$AA$47="Leve"),CONCATENATE("R7C",'Mapa R. Fiscal'!$O$47),"")</f>
        <v/>
      </c>
      <c r="L12" s="268" t="str">
        <f>IF(AND('Mapa R. Fiscal'!$Y$48="Muy Alta",'Mapa R. Fiscal'!$AA$48="Leve"),CONCATENATE("R7C",'Mapa R. Fiscal'!$O$48),"")</f>
        <v/>
      </c>
      <c r="M12" s="268" t="str">
        <f>IF(AND('Mapa R. Fiscal'!$Y$49="Muy Alta",'Mapa R. Fiscal'!$AA$49="Leve"),CONCATENATE("R7C",'Mapa R. Fiscal'!$O$49),"")</f>
        <v/>
      </c>
      <c r="N12" s="268" t="str">
        <f>IF(AND('Mapa R. Fiscal'!$Y$50="Muy Alta",'Mapa R. Fiscal'!$AA$50="Leve"),CONCATENATE("R7C",'Mapa R. Fiscal'!$O$50),"")</f>
        <v/>
      </c>
      <c r="O12" s="269" t="str">
        <f>IF(AND('Mapa R. Fiscal'!$Y$51="Muy Alta",'Mapa R. Fiscal'!$AA$51="Leve"),CONCATENATE("R7C",'Mapa R. Fiscal'!$O$51),"")</f>
        <v/>
      </c>
      <c r="P12" s="267" t="str">
        <f>IF(AND('Mapa R. Fiscal'!$Y$46="Muy Alta",'Mapa R. Fiscal'!$AA$46="Menor"),CONCATENATE("R7C",'Mapa R. Fiscal'!$O$46),"")</f>
        <v/>
      </c>
      <c r="Q12" s="268" t="str">
        <f>IF(AND('Mapa R. Fiscal'!$Y$47="Muy Alta",'Mapa R. Fiscal'!$AA$47="Menor"),CONCATENATE("R7C",'Mapa R. Fiscal'!$O$47),"")</f>
        <v/>
      </c>
      <c r="R12" s="268" t="str">
        <f>IF(AND('Mapa R. Fiscal'!$Y$48="Muy Alta",'Mapa R. Fiscal'!$AA$48="Menor"),CONCATENATE("R7C",'Mapa R. Fiscal'!$O$48),"")</f>
        <v/>
      </c>
      <c r="S12" s="268" t="str">
        <f>IF(AND('Mapa R. Fiscal'!$Y$49="Muy Alta",'Mapa R. Fiscal'!$AA$49="Menor"),CONCATENATE("R7C",'Mapa R. Fiscal'!$O$49),"")</f>
        <v/>
      </c>
      <c r="T12" s="268" t="str">
        <f>IF(AND('Mapa R. Fiscal'!$Y$50="Muy Alta",'Mapa R. Fiscal'!$AA$50="Menor"),CONCATENATE("R7C",'Mapa R. Fiscal'!$O$50),"")</f>
        <v/>
      </c>
      <c r="U12" s="269" t="str">
        <f>IF(AND('Mapa R. Fiscal'!$Y$51="Muy Alta",'Mapa R. Fiscal'!$AA$51="Menor"),CONCATENATE("R7C",'Mapa R. Fiscal'!$O$51),"")</f>
        <v/>
      </c>
      <c r="V12" s="267" t="str">
        <f>IF(AND('Mapa R. Fiscal'!$Y$46="Muy Alta",'Mapa R. Fiscal'!$AA$46="Moderado"),CONCATENATE("R7C",'Mapa R. Fiscal'!$O$46),"")</f>
        <v/>
      </c>
      <c r="W12" s="268" t="str">
        <f>IF(AND('Mapa R. Fiscal'!$Y$47="Muy Alta",'Mapa R. Fiscal'!$AA$47="Moderado"),CONCATENATE("R7C",'Mapa R. Fiscal'!$O$47),"")</f>
        <v/>
      </c>
      <c r="X12" s="268" t="str">
        <f>IF(AND('Mapa R. Fiscal'!$Y$48="Muy Alta",'Mapa R. Fiscal'!$AA$48="Moderado"),CONCATENATE("R7C",'Mapa R. Fiscal'!$O$48),"")</f>
        <v/>
      </c>
      <c r="Y12" s="268" t="str">
        <f>IF(AND('Mapa R. Fiscal'!$Y$49="Muy Alta",'Mapa R. Fiscal'!$AA$49="Moderado"),CONCATENATE("R7C",'Mapa R. Fiscal'!$O$49),"")</f>
        <v/>
      </c>
      <c r="Z12" s="268" t="str">
        <f>IF(AND('Mapa R. Fiscal'!$Y$50="Muy Alta",'Mapa R. Fiscal'!$AA$50="Moderado"),CONCATENATE("R7C",'Mapa R. Fiscal'!$O$50),"")</f>
        <v/>
      </c>
      <c r="AA12" s="269" t="str">
        <f>IF(AND('Mapa R. Fiscal'!$Y$51="Muy Alta",'Mapa R. Fiscal'!$AA$51="Moderado"),CONCATENATE("R7C",'Mapa R. Fiscal'!$O$51),"")</f>
        <v/>
      </c>
      <c r="AB12" s="267" t="str">
        <f>IF(AND('Mapa R. Fiscal'!$Y$46="Muy Alta",'Mapa R. Fiscal'!$AA$46="Mayor"),CONCATENATE("R7C",'Mapa R. Fiscal'!$O$46),"")</f>
        <v/>
      </c>
      <c r="AC12" s="268" t="str">
        <f>IF(AND('Mapa R. Fiscal'!$Y$47="Muy Alta",'Mapa R. Fiscal'!$AA$47="Mayor"),CONCATENATE("R7C",'Mapa R. Fiscal'!$O$47),"")</f>
        <v/>
      </c>
      <c r="AD12" s="268" t="str">
        <f>IF(AND('Mapa R. Fiscal'!$Y$48="Muy Alta",'Mapa R. Fiscal'!$AA$48="Mayor"),CONCATENATE("R7C",'Mapa R. Fiscal'!$O$48),"")</f>
        <v/>
      </c>
      <c r="AE12" s="268" t="str">
        <f>IF(AND('Mapa R. Fiscal'!$Y$49="Muy Alta",'Mapa R. Fiscal'!$AA$49="Mayor"),CONCATENATE("R7C",'Mapa R. Fiscal'!$O$49),"")</f>
        <v/>
      </c>
      <c r="AF12" s="268" t="str">
        <f>IF(AND('Mapa R. Fiscal'!$Y$50="Muy Alta",'Mapa R. Fiscal'!$AA$50="Mayor"),CONCATENATE("R7C",'Mapa R. Fiscal'!$O$50),"")</f>
        <v/>
      </c>
      <c r="AG12" s="269" t="str">
        <f>IF(AND('Mapa R. Fiscal'!$Y$51="Muy Alta",'Mapa R. Fiscal'!$AA$51="Mayor"),CONCATENATE("R7C",'Mapa R. Fiscal'!$O$51),"")</f>
        <v/>
      </c>
      <c r="AH12" s="270" t="str">
        <f>IF(AND('Mapa R. Fiscal'!$Y$46="Muy Alta",'Mapa R. Fiscal'!$AA$46="Catastrófico"),CONCATENATE("R7C",'Mapa R. Fiscal'!$O$46),"")</f>
        <v/>
      </c>
      <c r="AI12" s="271" t="str">
        <f>IF(AND('Mapa R. Fiscal'!$Y$47="Muy Alta",'Mapa R. Fiscal'!$AA$47="Catastrófico"),CONCATENATE("R7C",'Mapa R. Fiscal'!$O$47),"")</f>
        <v/>
      </c>
      <c r="AJ12" s="271" t="str">
        <f>IF(AND('Mapa R. Fiscal'!$Y$48="Muy Alta",'Mapa R. Fiscal'!$AA$48="Catastrófico"),CONCATENATE("R7C",'Mapa R. Fiscal'!$O$48),"")</f>
        <v/>
      </c>
      <c r="AK12" s="271" t="str">
        <f>IF(AND('Mapa R. Fiscal'!$Y$49="Muy Alta",'Mapa R. Fiscal'!$AA$49="Catastrófico"),CONCATENATE("R7C",'Mapa R. Fiscal'!$O$49),"")</f>
        <v/>
      </c>
      <c r="AL12" s="271" t="str">
        <f>IF(AND('Mapa R. Fiscal'!$Y$50="Muy Alta",'Mapa R. Fiscal'!$AA$50="Catastrófico"),CONCATENATE("R7C",'Mapa R. Fiscal'!$O$50),"")</f>
        <v/>
      </c>
      <c r="AM12" s="272" t="str">
        <f>IF(AND('Mapa R. Fiscal'!$Y$51="Muy Alta",'Mapa R. Fiscal'!$AA$51="Catastrófico"),CONCATENATE("R7C",'Mapa R. Fiscal'!$O$51),"")</f>
        <v/>
      </c>
      <c r="AN12" s="15"/>
      <c r="AO12" s="741"/>
      <c r="AP12" s="742"/>
      <c r="AQ12" s="742"/>
      <c r="AR12" s="742"/>
      <c r="AS12" s="742"/>
      <c r="AT12" s="74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3"/>
      <c r="C13" s="643"/>
      <c r="D13" s="644"/>
      <c r="E13" s="732"/>
      <c r="F13" s="733"/>
      <c r="G13" s="733"/>
      <c r="H13" s="733"/>
      <c r="I13" s="734"/>
      <c r="J13" s="267" t="str">
        <f>IF(AND('Mapa R. Fiscal'!$Y$52="Muy Alta",'Mapa R. Fiscal'!$AA$52="Leve"),CONCATENATE("R8C",'Mapa R. Fiscal'!$O$52),"")</f>
        <v/>
      </c>
      <c r="K13" s="268" t="str">
        <f>IF(AND('Mapa R. Fiscal'!$Y$53="Muy Alta",'Mapa R. Fiscal'!$AA$53="Leve"),CONCATENATE("R8C",'Mapa R. Fiscal'!$O$53),"")</f>
        <v/>
      </c>
      <c r="L13" s="268" t="str">
        <f>IF(AND('Mapa R. Fiscal'!$Y$54="Muy Alta",'Mapa R. Fiscal'!$AA$54="Leve"),CONCATENATE("R8C",'Mapa R. Fiscal'!$O$54),"")</f>
        <v/>
      </c>
      <c r="M13" s="268" t="str">
        <f>IF(AND('Mapa R. Fiscal'!$Y$55="Muy Alta",'Mapa R. Fiscal'!$AA$55="Leve"),CONCATENATE("R8C",'Mapa R. Fiscal'!$O$55),"")</f>
        <v/>
      </c>
      <c r="N13" s="268" t="str">
        <f>IF(AND('Mapa R. Fiscal'!$Y$56="Muy Alta",'Mapa R. Fiscal'!$AA$56="Leve"),CONCATENATE("R8C",'Mapa R. Fiscal'!$O$56),"")</f>
        <v/>
      </c>
      <c r="O13" s="269" t="str">
        <f>IF(AND('Mapa R. Fiscal'!$Y$57="Muy Alta",'Mapa R. Fiscal'!$AA$57="Leve"),CONCATENATE("R8C",'Mapa R. Fiscal'!$O$57),"")</f>
        <v/>
      </c>
      <c r="P13" s="267" t="str">
        <f>IF(AND('Mapa R. Fiscal'!$Y$52="Muy Alta",'Mapa R. Fiscal'!$AA$52="Menor"),CONCATENATE("R8C",'Mapa R. Fiscal'!$O$52),"")</f>
        <v/>
      </c>
      <c r="Q13" s="268" t="str">
        <f>IF(AND('Mapa R. Fiscal'!$Y$53="Muy Alta",'Mapa R. Fiscal'!$AA$53="Menor"),CONCATENATE("R8C",'Mapa R. Fiscal'!$O$53),"")</f>
        <v/>
      </c>
      <c r="R13" s="268" t="str">
        <f>IF(AND('Mapa R. Fiscal'!$Y$54="Muy Alta",'Mapa R. Fiscal'!$AA$54="Menor"),CONCATENATE("R8C",'Mapa R. Fiscal'!$O$54),"")</f>
        <v/>
      </c>
      <c r="S13" s="268" t="str">
        <f>IF(AND('Mapa R. Fiscal'!$Y$55="Muy Alta",'Mapa R. Fiscal'!$AA$55="Menor"),CONCATENATE("R8C",'Mapa R. Fiscal'!$O$55),"")</f>
        <v/>
      </c>
      <c r="T13" s="268" t="str">
        <f>IF(AND('Mapa R. Fiscal'!$Y$56="Muy Alta",'Mapa R. Fiscal'!$AA$56="Menor"),CONCATENATE("R8C",'Mapa R. Fiscal'!$O$56),"")</f>
        <v/>
      </c>
      <c r="U13" s="269" t="str">
        <f>IF(AND('Mapa R. Fiscal'!$Y$57="Muy Alta",'Mapa R. Fiscal'!$AA$57="Menor"),CONCATENATE("R8C",'Mapa R. Fiscal'!$O$57),"")</f>
        <v/>
      </c>
      <c r="V13" s="267" t="str">
        <f>IF(AND('Mapa R. Fiscal'!$Y$52="Muy Alta",'Mapa R. Fiscal'!$AA$52="Moderado"),CONCATENATE("R8C",'Mapa R. Fiscal'!$O$52),"")</f>
        <v/>
      </c>
      <c r="W13" s="268" t="str">
        <f>IF(AND('Mapa R. Fiscal'!$Y$53="Muy Alta",'Mapa R. Fiscal'!$AA$53="Moderado"),CONCATENATE("R8C",'Mapa R. Fiscal'!$O$53),"")</f>
        <v/>
      </c>
      <c r="X13" s="268" t="str">
        <f>IF(AND('Mapa R. Fiscal'!$Y$54="Muy Alta",'Mapa R. Fiscal'!$AA$54="Moderado"),CONCATENATE("R8C",'Mapa R. Fiscal'!$O$54),"")</f>
        <v/>
      </c>
      <c r="Y13" s="268" t="str">
        <f>IF(AND('Mapa R. Fiscal'!$Y$55="Muy Alta",'Mapa R. Fiscal'!$AA$55="Moderado"),CONCATENATE("R8C",'Mapa R. Fiscal'!$O$55),"")</f>
        <v/>
      </c>
      <c r="Z13" s="268" t="str">
        <f>IF(AND('Mapa R. Fiscal'!$Y$56="Muy Alta",'Mapa R. Fiscal'!$AA$56="Moderado"),CONCATENATE("R8C",'Mapa R. Fiscal'!$O$56),"")</f>
        <v/>
      </c>
      <c r="AA13" s="269" t="str">
        <f>IF(AND('Mapa R. Fiscal'!$Y$57="Muy Alta",'Mapa R. Fiscal'!$AA$57="Moderado"),CONCATENATE("R8C",'Mapa R. Fiscal'!$O$57),"")</f>
        <v/>
      </c>
      <c r="AB13" s="267" t="str">
        <f>IF(AND('Mapa R. Fiscal'!$Y$52="Muy Alta",'Mapa R. Fiscal'!$AA$52="Mayor"),CONCATENATE("R8C",'Mapa R. Fiscal'!$O$52),"")</f>
        <v/>
      </c>
      <c r="AC13" s="268" t="str">
        <f>IF(AND('Mapa R. Fiscal'!$Y$53="Muy Alta",'Mapa R. Fiscal'!$AA$53="Mayor"),CONCATENATE("R8C",'Mapa R. Fiscal'!$O$53),"")</f>
        <v/>
      </c>
      <c r="AD13" s="268" t="str">
        <f>IF(AND('Mapa R. Fiscal'!$Y$54="Muy Alta",'Mapa R. Fiscal'!$AA$54="Mayor"),CONCATENATE("R8C",'Mapa R. Fiscal'!$O$54),"")</f>
        <v/>
      </c>
      <c r="AE13" s="268" t="str">
        <f>IF(AND('Mapa R. Fiscal'!$Y$55="Muy Alta",'Mapa R. Fiscal'!$AA$55="Mayor"),CONCATENATE("R8C",'Mapa R. Fiscal'!$O$55),"")</f>
        <v/>
      </c>
      <c r="AF13" s="268" t="str">
        <f>IF(AND('Mapa R. Fiscal'!$Y$56="Muy Alta",'Mapa R. Fiscal'!$AA$56="Mayor"),CONCATENATE("R8C",'Mapa R. Fiscal'!$O$56),"")</f>
        <v/>
      </c>
      <c r="AG13" s="269" t="str">
        <f>IF(AND('Mapa R. Fiscal'!$Y$57="Muy Alta",'Mapa R. Fiscal'!$AA$57="Mayor"),CONCATENATE("R8C",'Mapa R. Fiscal'!$O$57),"")</f>
        <v/>
      </c>
      <c r="AH13" s="270" t="str">
        <f>IF(AND('Mapa R. Fiscal'!$Y$52="Muy Alta",'Mapa R. Fiscal'!$AA$52="Catastrófico"),CONCATENATE("R8C",'Mapa R. Fiscal'!$O$52),"")</f>
        <v/>
      </c>
      <c r="AI13" s="271" t="str">
        <f>IF(AND('Mapa R. Fiscal'!$Y$53="Muy Alta",'Mapa R. Fiscal'!$AA$53="Catastrófico"),CONCATENATE("R8C",'Mapa R. Fiscal'!$O$53),"")</f>
        <v/>
      </c>
      <c r="AJ13" s="271" t="str">
        <f>IF(AND('Mapa R. Fiscal'!$Y$54="Muy Alta",'Mapa R. Fiscal'!$AA$54="Catastrófico"),CONCATENATE("R8C",'Mapa R. Fiscal'!$O$54),"")</f>
        <v/>
      </c>
      <c r="AK13" s="271" t="str">
        <f>IF(AND('Mapa R. Fiscal'!$Y$55="Muy Alta",'Mapa R. Fiscal'!$AA$55="Catastrófico"),CONCATENATE("R8C",'Mapa R. Fiscal'!$O$55),"")</f>
        <v/>
      </c>
      <c r="AL13" s="271" t="str">
        <f>IF(AND('Mapa R. Fiscal'!$Y$56="Muy Alta",'Mapa R. Fiscal'!$AA$56="Catastrófico"),CONCATENATE("R8C",'Mapa R. Fiscal'!$O$56),"")</f>
        <v/>
      </c>
      <c r="AM13" s="272" t="str">
        <f>IF(AND('Mapa R. Fiscal'!$Y$57="Muy Alta",'Mapa R. Fiscal'!$AA$57="Catastrófico"),CONCATENATE("R8C",'Mapa R. Fiscal'!$O$57),"")</f>
        <v/>
      </c>
      <c r="AN13" s="15"/>
      <c r="AO13" s="741"/>
      <c r="AP13" s="742"/>
      <c r="AQ13" s="742"/>
      <c r="AR13" s="742"/>
      <c r="AS13" s="742"/>
      <c r="AT13" s="74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3"/>
      <c r="C14" s="643"/>
      <c r="D14" s="644"/>
      <c r="E14" s="732"/>
      <c r="F14" s="733"/>
      <c r="G14" s="733"/>
      <c r="H14" s="733"/>
      <c r="I14" s="734"/>
      <c r="J14" s="267" t="str">
        <f>IF(AND('Mapa R. Fiscal'!$Y$58="Muy Alta",'Mapa R. Fiscal'!$AA$58="Leve"),CONCATENATE("R9C",'Mapa R. Fiscal'!$O$58),"")</f>
        <v/>
      </c>
      <c r="K14" s="268" t="str">
        <f>IF(AND('Mapa R. Fiscal'!$Y$59="Muy Alta",'Mapa R. Fiscal'!$AA$59="Leve"),CONCATENATE("R9C",'Mapa R. Fiscal'!$O$59),"")</f>
        <v/>
      </c>
      <c r="L14" s="268" t="str">
        <f>IF(AND('Mapa R. Fiscal'!$Y$60="Muy Alta",'Mapa R. Fiscal'!$AA$60="Leve"),CONCATENATE("R9C",'Mapa R. Fiscal'!$O$60),"")</f>
        <v/>
      </c>
      <c r="M14" s="268" t="str">
        <f>IF(AND('Mapa R. Fiscal'!$Y$61="Muy Alta",'Mapa R. Fiscal'!$AA$61="Leve"),CONCATENATE("R9C",'Mapa R. Fiscal'!$O$61),"")</f>
        <v/>
      </c>
      <c r="N14" s="268" t="str">
        <f>IF(AND('Mapa R. Fiscal'!$Y$62="Muy Alta",'Mapa R. Fiscal'!$AA$62="Leve"),CONCATENATE("R9C",'Mapa R. Fiscal'!$O$62),"")</f>
        <v/>
      </c>
      <c r="O14" s="269" t="str">
        <f>IF(AND('Mapa R. Fiscal'!$Y$63="Muy Alta",'Mapa R. Fiscal'!$AA$63="Leve"),CONCATENATE("R9C",'Mapa R. Fiscal'!$O$63),"")</f>
        <v/>
      </c>
      <c r="P14" s="267" t="str">
        <f>IF(AND('Mapa R. Fiscal'!$Y$58="Muy Alta",'Mapa R. Fiscal'!$AA$58="Menor"),CONCATENATE("R9C",'Mapa R. Fiscal'!$O$58),"")</f>
        <v/>
      </c>
      <c r="Q14" s="268" t="str">
        <f>IF(AND('Mapa R. Fiscal'!$Y$59="Muy Alta",'Mapa R. Fiscal'!$AA$59="Menor"),CONCATENATE("R9C",'Mapa R. Fiscal'!$O$59),"")</f>
        <v/>
      </c>
      <c r="R14" s="268" t="str">
        <f>IF(AND('Mapa R. Fiscal'!$Y$60="Muy Alta",'Mapa R. Fiscal'!$AA$60="Menor"),CONCATENATE("R9C",'Mapa R. Fiscal'!$O$60),"")</f>
        <v/>
      </c>
      <c r="S14" s="268" t="str">
        <f>IF(AND('Mapa R. Fiscal'!$Y$61="Muy Alta",'Mapa R. Fiscal'!$AA$61="Menor"),CONCATENATE("R9C",'Mapa R. Fiscal'!$O$61),"")</f>
        <v/>
      </c>
      <c r="T14" s="268" t="str">
        <f>IF(AND('Mapa R. Fiscal'!$Y$62="Muy Alta",'Mapa R. Fiscal'!$AA$62="Menor"),CONCATENATE("R9C",'Mapa R. Fiscal'!$O$62),"")</f>
        <v/>
      </c>
      <c r="U14" s="269" t="str">
        <f>IF(AND('Mapa R. Fiscal'!$Y$63="Muy Alta",'Mapa R. Fiscal'!$AA$63="Menor"),CONCATENATE("R9C",'Mapa R. Fiscal'!$O$63),"")</f>
        <v/>
      </c>
      <c r="V14" s="267" t="str">
        <f>IF(AND('Mapa R. Fiscal'!$Y$58="Muy Alta",'Mapa R. Fiscal'!$AA$58="Moderado"),CONCATENATE("R9C",'Mapa R. Fiscal'!$O$58),"")</f>
        <v/>
      </c>
      <c r="W14" s="268" t="str">
        <f>IF(AND('Mapa R. Fiscal'!$Y$59="Muy Alta",'Mapa R. Fiscal'!$AA$59="Moderado"),CONCATENATE("R9C",'Mapa R. Fiscal'!$O$59),"")</f>
        <v/>
      </c>
      <c r="X14" s="268" t="str">
        <f>IF(AND('Mapa R. Fiscal'!$Y$60="Muy Alta",'Mapa R. Fiscal'!$AA$60="Moderado"),CONCATENATE("R9C",'Mapa R. Fiscal'!$O$60),"")</f>
        <v/>
      </c>
      <c r="Y14" s="268" t="str">
        <f>IF(AND('Mapa R. Fiscal'!$Y$61="Muy Alta",'Mapa R. Fiscal'!$AA$61="Moderado"),CONCATENATE("R9C",'Mapa R. Fiscal'!$O$61),"")</f>
        <v/>
      </c>
      <c r="Z14" s="268" t="str">
        <f>IF(AND('Mapa R. Fiscal'!$Y$62="Muy Alta",'Mapa R. Fiscal'!$AA$62="Moderado"),CONCATENATE("R9C",'Mapa R. Fiscal'!$O$62),"")</f>
        <v/>
      </c>
      <c r="AA14" s="269" t="str">
        <f>IF(AND('Mapa R. Fiscal'!$Y$63="Muy Alta",'Mapa R. Fiscal'!$AA$63="Moderado"),CONCATENATE("R9C",'Mapa R. Fiscal'!$O$63),"")</f>
        <v/>
      </c>
      <c r="AB14" s="267" t="str">
        <f>IF(AND('Mapa R. Fiscal'!$Y$58="Muy Alta",'Mapa R. Fiscal'!$AA$58="Mayor"),CONCATENATE("R9C",'Mapa R. Fiscal'!$O$58),"")</f>
        <v/>
      </c>
      <c r="AC14" s="268" t="str">
        <f>IF(AND('Mapa R. Fiscal'!$Y$59="Muy Alta",'Mapa R. Fiscal'!$AA$59="Mayor"),CONCATENATE("R9C",'Mapa R. Fiscal'!$O$59),"")</f>
        <v/>
      </c>
      <c r="AD14" s="268" t="str">
        <f>IF(AND('Mapa R. Fiscal'!$Y$60="Muy Alta",'Mapa R. Fiscal'!$AA$60="Mayor"),CONCATENATE("R9C",'Mapa R. Fiscal'!$O$60),"")</f>
        <v/>
      </c>
      <c r="AE14" s="268" t="str">
        <f>IF(AND('Mapa R. Fiscal'!$Y$61="Muy Alta",'Mapa R. Fiscal'!$AA$61="Mayor"),CONCATENATE("R9C",'Mapa R. Fiscal'!$O$61),"")</f>
        <v/>
      </c>
      <c r="AF14" s="268" t="str">
        <f>IF(AND('Mapa R. Fiscal'!$Y$62="Muy Alta",'Mapa R. Fiscal'!$AA$62="Mayor"),CONCATENATE("R9C",'Mapa R. Fiscal'!$O$62),"")</f>
        <v/>
      </c>
      <c r="AG14" s="269" t="str">
        <f>IF(AND('Mapa R. Fiscal'!$Y$63="Muy Alta",'Mapa R. Fiscal'!$AA$63="Mayor"),CONCATENATE("R9C",'Mapa R. Fiscal'!$O$63),"")</f>
        <v/>
      </c>
      <c r="AH14" s="270" t="str">
        <f>IF(AND('Mapa R. Fiscal'!$Y$58="Muy Alta",'Mapa R. Fiscal'!$AA$58="Catastrófico"),CONCATENATE("R9C",'Mapa R. Fiscal'!$O$58),"")</f>
        <v/>
      </c>
      <c r="AI14" s="271" t="str">
        <f>IF(AND('Mapa R. Fiscal'!$Y$59="Muy Alta",'Mapa R. Fiscal'!$AA$59="Catastrófico"),CONCATENATE("R9C",'Mapa R. Fiscal'!$O$59),"")</f>
        <v/>
      </c>
      <c r="AJ14" s="271" t="str">
        <f>IF(AND('Mapa R. Fiscal'!$Y$60="Muy Alta",'Mapa R. Fiscal'!$AA$60="Catastrófico"),CONCATENATE("R9C",'Mapa R. Fiscal'!$O$60),"")</f>
        <v/>
      </c>
      <c r="AK14" s="271" t="str">
        <f>IF(AND('Mapa R. Fiscal'!$Y$61="Muy Alta",'Mapa R. Fiscal'!$AA$61="Catastrófico"),CONCATENATE("R9C",'Mapa R. Fiscal'!$O$61),"")</f>
        <v/>
      </c>
      <c r="AL14" s="271" t="str">
        <f>IF(AND('Mapa R. Fiscal'!$Y$62="Muy Alta",'Mapa R. Fiscal'!$AA$62="Catastrófico"),CONCATENATE("R9C",'Mapa R. Fiscal'!$O$62),"")</f>
        <v/>
      </c>
      <c r="AM14" s="272" t="str">
        <f>IF(AND('Mapa R. Fiscal'!$Y$63="Muy Alta",'Mapa R. Fiscal'!$AA$63="Catastrófico"),CONCATENATE("R9C",'Mapa R. Fiscal'!$O$63),"")</f>
        <v/>
      </c>
      <c r="AN14" s="15"/>
      <c r="AO14" s="741"/>
      <c r="AP14" s="742"/>
      <c r="AQ14" s="742"/>
      <c r="AR14" s="742"/>
      <c r="AS14" s="742"/>
      <c r="AT14" s="74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3"/>
      <c r="C15" s="643"/>
      <c r="D15" s="644"/>
      <c r="E15" s="735"/>
      <c r="F15" s="736"/>
      <c r="G15" s="736"/>
      <c r="H15" s="736"/>
      <c r="I15" s="737"/>
      <c r="J15" s="273" t="str">
        <f>IF(AND('Mapa R. Fiscal'!$Y$64="Muy Alta",'Mapa R. Fiscal'!$AA$64="Leve"),CONCATENATE("R10C",'Mapa R. Fiscal'!$O$64),"")</f>
        <v/>
      </c>
      <c r="K15" s="274" t="str">
        <f>IF(AND('Mapa R. Fiscal'!$Y$65="Muy Alta",'Mapa R. Fiscal'!$AA$65="Leve"),CONCATENATE("R10C",'Mapa R. Fiscal'!$O$65),"")</f>
        <v/>
      </c>
      <c r="L15" s="274" t="str">
        <f>IF(AND('Mapa R. Fiscal'!$Y$66="Muy Alta",'Mapa R. Fiscal'!$AA$66="Leve"),CONCATENATE("R10C",'Mapa R. Fiscal'!$O$66),"")</f>
        <v/>
      </c>
      <c r="M15" s="274" t="str">
        <f>IF(AND('Mapa R. Fiscal'!$Y$67="Muy Alta",'Mapa R. Fiscal'!$AA$67="Leve"),CONCATENATE("R10C",'Mapa R. Fiscal'!$O$67),"")</f>
        <v/>
      </c>
      <c r="N15" s="274" t="str">
        <f>IF(AND('Mapa R. Fiscal'!$Y$68="Muy Alta",'Mapa R. Fiscal'!$AA$68="Leve"),CONCATENATE("R10C",'Mapa R. Fiscal'!$O$68),"")</f>
        <v/>
      </c>
      <c r="O15" s="275" t="str">
        <f>IF(AND('Mapa R. Fiscal'!$Y$69="Muy Alta",'Mapa R. Fiscal'!$AA$69="Leve"),CONCATENATE("R10C",'Mapa R. Fiscal'!$O$69),"")</f>
        <v/>
      </c>
      <c r="P15" s="267" t="str">
        <f>IF(AND('Mapa R. Fiscal'!$Y$64="Muy Alta",'Mapa R. Fiscal'!$AA$64="Menor"),CONCATENATE("R10C",'Mapa R. Fiscal'!$O$64),"")</f>
        <v/>
      </c>
      <c r="Q15" s="268" t="str">
        <f>IF(AND('Mapa R. Fiscal'!$Y$65="Muy Alta",'Mapa R. Fiscal'!$AA$65="Menor"),CONCATENATE("R10C",'Mapa R. Fiscal'!$O$65),"")</f>
        <v/>
      </c>
      <c r="R15" s="268" t="str">
        <f>IF(AND('Mapa R. Fiscal'!$Y$66="Muy Alta",'Mapa R. Fiscal'!$AA$66="Menor"),CONCATENATE("R10C",'Mapa R. Fiscal'!$O$66),"")</f>
        <v/>
      </c>
      <c r="S15" s="268" t="str">
        <f>IF(AND('Mapa R. Fiscal'!$Y$67="Muy Alta",'Mapa R. Fiscal'!$AA$67="Menor"),CONCATENATE("R10C",'Mapa R. Fiscal'!$O$67),"")</f>
        <v/>
      </c>
      <c r="T15" s="268" t="str">
        <f>IF(AND('Mapa R. Fiscal'!$Y$68="Muy Alta",'Mapa R. Fiscal'!$AA$68="Menor"),CONCATENATE("R10C",'Mapa R. Fiscal'!$O$68),"")</f>
        <v/>
      </c>
      <c r="U15" s="269" t="str">
        <f>IF(AND('Mapa R. Fiscal'!$Y$69="Muy Alta",'Mapa R. Fiscal'!$AA$69="Menor"),CONCATENATE("R10C",'Mapa R. Fiscal'!$O$69),"")</f>
        <v/>
      </c>
      <c r="V15" s="273" t="str">
        <f>IF(AND('Mapa R. Fiscal'!$Y$64="Muy Alta",'Mapa R. Fiscal'!$AA$64="Moderado"),CONCATENATE("R10C",'Mapa R. Fiscal'!$O$64),"")</f>
        <v/>
      </c>
      <c r="W15" s="274" t="str">
        <f>IF(AND('Mapa R. Fiscal'!$Y$65="Muy Alta",'Mapa R. Fiscal'!$AA$65="Moderado"),CONCATENATE("R10C",'Mapa R. Fiscal'!$O$65),"")</f>
        <v/>
      </c>
      <c r="X15" s="274" t="str">
        <f>IF(AND('Mapa R. Fiscal'!$Y$66="Muy Alta",'Mapa R. Fiscal'!$AA$66="Moderado"),CONCATENATE("R10C",'Mapa R. Fiscal'!$O$66),"")</f>
        <v/>
      </c>
      <c r="Y15" s="274" t="str">
        <f>IF(AND('Mapa R. Fiscal'!$Y$67="Muy Alta",'Mapa R. Fiscal'!$AA$67="Moderado"),CONCATENATE("R10C",'Mapa R. Fiscal'!$O$67),"")</f>
        <v/>
      </c>
      <c r="Z15" s="274" t="str">
        <f>IF(AND('Mapa R. Fiscal'!$Y$68="Muy Alta",'Mapa R. Fiscal'!$AA$68="Moderado"),CONCATENATE("R10C",'Mapa R. Fiscal'!$O$68),"")</f>
        <v/>
      </c>
      <c r="AA15" s="275" t="str">
        <f>IF(AND('Mapa R. Fiscal'!$Y$69="Muy Alta",'Mapa R. Fiscal'!$AA$69="Moderado"),CONCATENATE("R10C",'Mapa R. Fiscal'!$O$69),"")</f>
        <v/>
      </c>
      <c r="AB15" s="267" t="str">
        <f>IF(AND('Mapa R. Fiscal'!$Y$64="Muy Alta",'Mapa R. Fiscal'!$AA$64="Mayor"),CONCATENATE("R10C",'Mapa R. Fiscal'!$O$64),"")</f>
        <v/>
      </c>
      <c r="AC15" s="268" t="str">
        <f>IF(AND('Mapa R. Fiscal'!$Y$65="Muy Alta",'Mapa R. Fiscal'!$AA$65="Mayor"),CONCATENATE("R10C",'Mapa R. Fiscal'!$O$65),"")</f>
        <v/>
      </c>
      <c r="AD15" s="268" t="str">
        <f>IF(AND('Mapa R. Fiscal'!$Y$66="Muy Alta",'Mapa R. Fiscal'!$AA$66="Mayor"),CONCATENATE("R10C",'Mapa R. Fiscal'!$O$66),"")</f>
        <v/>
      </c>
      <c r="AE15" s="268" t="str">
        <f>IF(AND('Mapa R. Fiscal'!$Y$67="Muy Alta",'Mapa R. Fiscal'!$AA$67="Mayor"),CONCATENATE("R10C",'Mapa R. Fiscal'!$O$67),"")</f>
        <v/>
      </c>
      <c r="AF15" s="268" t="str">
        <f>IF(AND('Mapa R. Fiscal'!$Y$68="Muy Alta",'Mapa R. Fiscal'!$AA$68="Mayor"),CONCATENATE("R10C",'Mapa R. Fiscal'!$O$68),"")</f>
        <v/>
      </c>
      <c r="AG15" s="269" t="str">
        <f>IF(AND('Mapa R. Fiscal'!$Y$69="Muy Alta",'Mapa R. Fiscal'!$AA$69="Mayor"),CONCATENATE("R10C",'Mapa R. Fiscal'!$O$69),"")</f>
        <v/>
      </c>
      <c r="AH15" s="276" t="str">
        <f>IF(AND('Mapa R. Fiscal'!$Y$64="Muy Alta",'Mapa R. Fiscal'!$AA$64="Catastrófico"),CONCATENATE("R10C",'Mapa R. Fiscal'!$O$64),"")</f>
        <v/>
      </c>
      <c r="AI15" s="277" t="str">
        <f>IF(AND('Mapa R. Fiscal'!$Y$65="Muy Alta",'Mapa R. Fiscal'!$AA$65="Catastrófico"),CONCATENATE("R10C",'Mapa R. Fiscal'!$O$65),"")</f>
        <v/>
      </c>
      <c r="AJ15" s="277" t="str">
        <f>IF(AND('Mapa R. Fiscal'!$Y$66="Muy Alta",'Mapa R. Fiscal'!$AA$66="Catastrófico"),CONCATENATE("R10C",'Mapa R. Fiscal'!$O$66),"")</f>
        <v/>
      </c>
      <c r="AK15" s="277" t="str">
        <f>IF(AND('Mapa R. Fiscal'!$Y$67="Muy Alta",'Mapa R. Fiscal'!$AA$67="Catastrófico"),CONCATENATE("R10C",'Mapa R. Fiscal'!$O$67),"")</f>
        <v/>
      </c>
      <c r="AL15" s="277" t="str">
        <f>IF(AND('Mapa R. Fiscal'!$Y$68="Muy Alta",'Mapa R. Fiscal'!$AA$68="Catastrófico"),CONCATENATE("R10C",'Mapa R. Fiscal'!$O$68),"")</f>
        <v/>
      </c>
      <c r="AM15" s="278" t="str">
        <f>IF(AND('Mapa R. Fiscal'!$Y$69="Muy Alta",'Mapa R. Fiscal'!$AA$69="Catastrófico"),CONCATENATE("R10C",'Mapa R. Fiscal'!$O$69),"")</f>
        <v/>
      </c>
      <c r="AN15" s="15"/>
      <c r="AO15" s="744"/>
      <c r="AP15" s="745"/>
      <c r="AQ15" s="745"/>
      <c r="AR15" s="745"/>
      <c r="AS15" s="745"/>
      <c r="AT15" s="74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3"/>
      <c r="C16" s="643"/>
      <c r="D16" s="644"/>
      <c r="E16" s="729" t="s">
        <v>571</v>
      </c>
      <c r="F16" s="730"/>
      <c r="G16" s="730"/>
      <c r="H16" s="730"/>
      <c r="I16" s="730"/>
      <c r="J16" s="279" t="str">
        <f>IF(AND('Mapa R. Fiscal'!$Y$10="Alta",'Mapa R. Fiscal'!$AA$10="Leve"),CONCATENATE("R1C",'Mapa R. Fiscal'!$O$10),"")</f>
        <v/>
      </c>
      <c r="K16" s="280" t="str">
        <f ca="1">IF(AND('Mapa R. Fiscal'!$Y$11="Alta",'Mapa R. Fiscal'!$AA$11="Leve"),CONCATENATE("R1C",'Mapa R. Fiscal'!$O$11),"")</f>
        <v/>
      </c>
      <c r="L16" s="280" t="str">
        <f>IF(AND('Mapa R. Fiscal'!$Y$12="Alta",'Mapa R. Fiscal'!$AA$12="Leve"),CONCATENATE("R1C",'Mapa R. Fiscal'!$O$12),"")</f>
        <v/>
      </c>
      <c r="M16" s="280" t="str">
        <f>IF(AND('Mapa R. Fiscal'!$Y$13="Alta",'Mapa R. Fiscal'!$AA$13="Leve"),CONCATENATE("R1C",'Mapa R. Fiscal'!$O$13),"")</f>
        <v/>
      </c>
      <c r="N16" s="280" t="str">
        <f>IF(AND('Mapa R. Fiscal'!$Y$14="Alta",'Mapa R. Fiscal'!$AA$14="Leve"),CONCATENATE("R1C",'Mapa R. Fiscal'!$O$14),"")</f>
        <v/>
      </c>
      <c r="O16" s="281" t="str">
        <f>IF(AND('Mapa R. Fiscal'!$Y$15="Alta",'Mapa R. Fiscal'!$AA$15="Leve"),CONCATENATE("R1C",'Mapa R. Fiscal'!$O$15),"")</f>
        <v/>
      </c>
      <c r="P16" s="279" t="str">
        <f>IF(AND('Mapa R. Fiscal'!$Y$10="Alta",'Mapa R. Fiscal'!$AA$10="Menor"),CONCATENATE("R1C",'Mapa R. Fiscal'!$O$10),"")</f>
        <v/>
      </c>
      <c r="Q16" s="280" t="str">
        <f ca="1">IF(AND('Mapa R. Fiscal'!$Y$11="Alta",'Mapa R. Fiscal'!$AA$11="Menor"),CONCATENATE("R1C",'Mapa R. Fiscal'!$O$11),"")</f>
        <v/>
      </c>
      <c r="R16" s="280" t="str">
        <f>IF(AND('Mapa R. Fiscal'!$Y$12="Alta",'Mapa R. Fiscal'!$AA$12="Menor"),CONCATENATE("R1C",'Mapa R. Fiscal'!$O$12),"")</f>
        <v/>
      </c>
      <c r="S16" s="280" t="str">
        <f>IF(AND('Mapa R. Fiscal'!$Y$13="Alta",'Mapa R. Fiscal'!$AA$13="Menor"),CONCATENATE("R1C",'Mapa R. Fiscal'!$O$13),"")</f>
        <v/>
      </c>
      <c r="T16" s="280" t="str">
        <f>IF(AND('Mapa R. Fiscal'!$Y$14="Alta",'Mapa R. Fiscal'!$AA$14="Menor"),CONCATENATE("R1C",'Mapa R. Fiscal'!$O$14),"")</f>
        <v/>
      </c>
      <c r="U16" s="281" t="str">
        <f>IF(AND('Mapa R. Fiscal'!$Y$15="Alta",'Mapa R. Fiscal'!$AA$15="Menor"),CONCATENATE("R1C",'Mapa R. Fiscal'!$O$15),"")</f>
        <v/>
      </c>
      <c r="V16" s="261" t="str">
        <f>IF(AND('Mapa R. Fiscal'!$Y$10="Alta",'Mapa R. Fiscal'!$AA$10="Moderado"),CONCATENATE("R1C",'Mapa R. Fiscal'!$O$10),"")</f>
        <v/>
      </c>
      <c r="W16" s="262" t="str">
        <f ca="1">IF(AND('Mapa R. Fiscal'!$Y$11="Alta",'Mapa R. Fiscal'!$AA$11="Moderado"),CONCATENATE("R1C",'Mapa R. Fiscal'!$O$11),"")</f>
        <v/>
      </c>
      <c r="X16" s="262" t="str">
        <f>IF(AND('Mapa R. Fiscal'!$Y$12="Alta",'Mapa R. Fiscal'!$AA$12="Moderado"),CONCATENATE("R1C",'Mapa R. Fiscal'!$O$12),"")</f>
        <v/>
      </c>
      <c r="Y16" s="262" t="str">
        <f>IF(AND('Mapa R. Fiscal'!$Y$13="Alta",'Mapa R. Fiscal'!$AA$13="Moderado"),CONCATENATE("R1C",'Mapa R. Fiscal'!$O$13),"")</f>
        <v/>
      </c>
      <c r="Z16" s="262" t="str">
        <f>IF(AND('Mapa R. Fiscal'!$Y$14="Alta",'Mapa R. Fiscal'!$AA$14="Moderado"),CONCATENATE("R1C",'Mapa R. Fiscal'!$O$14),"")</f>
        <v/>
      </c>
      <c r="AA16" s="263" t="str">
        <f>IF(AND('Mapa R. Fiscal'!$Y$15="Alta",'Mapa R. Fiscal'!$AA$15="Moderado"),CONCATENATE("R1C",'Mapa R. Fiscal'!$O$15),"")</f>
        <v/>
      </c>
      <c r="AB16" s="261" t="str">
        <f>IF(AND('Mapa R. Fiscal'!$Y$10="Alta",'Mapa R. Fiscal'!$AA$10="Mayor"),CONCATENATE("R1C",'Mapa R. Fiscal'!$O$10),"")</f>
        <v/>
      </c>
      <c r="AC16" s="262" t="str">
        <f ca="1">IF(AND('Mapa R. Fiscal'!$Y$11="Alta",'Mapa R. Fiscal'!$AA$11="Mayor"),CONCATENATE("R1C",'Mapa R. Fiscal'!$O$11),"")</f>
        <v/>
      </c>
      <c r="AD16" s="262" t="str">
        <f>IF(AND('Mapa R. Fiscal'!$Y$12="Alta",'Mapa R. Fiscal'!$AA$12="Mayor"),CONCATENATE("R1C",'Mapa R. Fiscal'!$O$12),"")</f>
        <v/>
      </c>
      <c r="AE16" s="262" t="str">
        <f>IF(AND('Mapa R. Fiscal'!$Y$13="Alta",'Mapa R. Fiscal'!$AA$13="Mayor"),CONCATENATE("R1C",'Mapa R. Fiscal'!$O$13),"")</f>
        <v/>
      </c>
      <c r="AF16" s="262" t="str">
        <f>IF(AND('Mapa R. Fiscal'!$Y$14="Alta",'Mapa R. Fiscal'!$AA$14="Mayor"),CONCATENATE("R1C",'Mapa R. Fiscal'!$O$14),"")</f>
        <v/>
      </c>
      <c r="AG16" s="263" t="str">
        <f>IF(AND('Mapa R. Fiscal'!$Y$15="Alta",'Mapa R. Fiscal'!$AA$15="Mayor"),CONCATENATE("R1C",'Mapa R. Fiscal'!$O$15),"")</f>
        <v/>
      </c>
      <c r="AH16" s="264" t="str">
        <f>IF(AND('Mapa R. Fiscal'!$Y$10="Alta",'Mapa R. Fiscal'!$AA$10="Catastrófico"),CONCATENATE("R1C",'Mapa R. Fiscal'!$O$10),"")</f>
        <v/>
      </c>
      <c r="AI16" s="265" t="str">
        <f ca="1">IF(AND('Mapa R. Fiscal'!$Y$11="Alta",'Mapa R. Fiscal'!$AA$11="Catastrófico"),CONCATENATE("R1C",'Mapa R. Fiscal'!$O$11),"")</f>
        <v/>
      </c>
      <c r="AJ16" s="265" t="str">
        <f>IF(AND('Mapa R. Fiscal'!$Y$12="Alta",'Mapa R. Fiscal'!$AA$12="Catastrófico"),CONCATENATE("R1C",'Mapa R. Fiscal'!$O$12),"")</f>
        <v/>
      </c>
      <c r="AK16" s="265" t="str">
        <f>IF(AND('Mapa R. Fiscal'!$Y$13="Alta",'Mapa R. Fiscal'!$AA$13="Catastrófico"),CONCATENATE("R1C",'Mapa R. Fiscal'!$O$13),"")</f>
        <v/>
      </c>
      <c r="AL16" s="265" t="str">
        <f>IF(AND('Mapa R. Fiscal'!$Y$14="Alta",'Mapa R. Fiscal'!$AA$14="Catastrófico"),CONCATENATE("R1C",'Mapa R. Fiscal'!$O$14),"")</f>
        <v/>
      </c>
      <c r="AM16" s="266" t="str">
        <f>IF(AND('Mapa R. Fiscal'!$Y$15="Alta",'Mapa R. Fiscal'!$AA$15="Catastrófico"),CONCATENATE("R1C",'Mapa R. Fiscal'!$O$15),"")</f>
        <v/>
      </c>
      <c r="AN16" s="15"/>
      <c r="AO16" s="748" t="s">
        <v>572</v>
      </c>
      <c r="AP16" s="749"/>
      <c r="AQ16" s="749"/>
      <c r="AR16" s="749"/>
      <c r="AS16" s="749"/>
      <c r="AT16" s="75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3"/>
      <c r="C17" s="643"/>
      <c r="D17" s="644"/>
      <c r="E17" s="747"/>
      <c r="F17" s="733"/>
      <c r="G17" s="733"/>
      <c r="H17" s="733"/>
      <c r="I17" s="733"/>
      <c r="J17" s="282" t="str">
        <f>IF(AND('Mapa R. Fiscal'!$Y$16="Alta",'Mapa R. Fiscal'!$AA$16="Leve"),CONCATENATE("R2C",'Mapa R. Fiscal'!$O$16),"")</f>
        <v/>
      </c>
      <c r="K17" s="283" t="str">
        <f>IF(AND('Mapa R. Fiscal'!$Y$17="Alta",'Mapa R. Fiscal'!$AA$17="Leve"),CONCATENATE("R2C",'Mapa R. Fiscal'!$O$17),"")</f>
        <v/>
      </c>
      <c r="L17" s="283" t="str">
        <f>IF(AND('Mapa R. Fiscal'!$Y$18="Alta",'Mapa R. Fiscal'!$AA$18="Leve"),CONCATENATE("R2C",'Mapa R. Fiscal'!$O$18),"")</f>
        <v/>
      </c>
      <c r="M17" s="283" t="str">
        <f>IF(AND('Mapa R. Fiscal'!$Y$19="Alta",'Mapa R. Fiscal'!$AA$19="Leve"),CONCATENATE("R2C",'Mapa R. Fiscal'!$O$19),"")</f>
        <v/>
      </c>
      <c r="N17" s="283" t="str">
        <f>IF(AND('Mapa R. Fiscal'!$Y$20="Alta",'Mapa R. Fiscal'!$AA$20="Leve"),CONCATENATE("R2C",'Mapa R. Fiscal'!$O$20),"")</f>
        <v/>
      </c>
      <c r="O17" s="284" t="str">
        <f>IF(AND('Mapa R. Fiscal'!$Y$21="Alta",'Mapa R. Fiscal'!$AA$21="Leve"),CONCATENATE("R2C",'Mapa R. Fiscal'!$O$21),"")</f>
        <v/>
      </c>
      <c r="P17" s="282" t="str">
        <f>IF(AND('Mapa R. Fiscal'!$Y$16="Alta",'Mapa R. Fiscal'!$AA$16="Menor"),CONCATENATE("R2C",'Mapa R. Fiscal'!$O$16),"")</f>
        <v/>
      </c>
      <c r="Q17" s="283" t="str">
        <f>IF(AND('Mapa R. Fiscal'!$Y$17="Alta",'Mapa R. Fiscal'!$AA$17="Menor"),CONCATENATE("R2C",'Mapa R. Fiscal'!$O$17),"")</f>
        <v/>
      </c>
      <c r="R17" s="283" t="str">
        <f>IF(AND('Mapa R. Fiscal'!$Y$18="Alta",'Mapa R. Fiscal'!$AA$18="Menor"),CONCATENATE("R2C",'Mapa R. Fiscal'!$O$18),"")</f>
        <v/>
      </c>
      <c r="S17" s="283" t="str">
        <f>IF(AND('Mapa R. Fiscal'!$Y$19="Alta",'Mapa R. Fiscal'!$AA$19="Menor"),CONCATENATE("R2C",'Mapa R. Fiscal'!$O$19),"")</f>
        <v/>
      </c>
      <c r="T17" s="283" t="str">
        <f>IF(AND('Mapa R. Fiscal'!$Y$20="Alta",'Mapa R. Fiscal'!$AA$20="Menor"),CONCATENATE("R2C",'Mapa R. Fiscal'!$O$20),"")</f>
        <v/>
      </c>
      <c r="U17" s="284" t="str">
        <f>IF(AND('Mapa R. Fiscal'!$Y$21="Alta",'Mapa R. Fiscal'!$AA$21="Menor"),CONCATENATE("R2C",'Mapa R. Fiscal'!$O$21),"")</f>
        <v/>
      </c>
      <c r="V17" s="267" t="str">
        <f>IF(AND('Mapa R. Fiscal'!$Y$16="Alta",'Mapa R. Fiscal'!$AA$16="Moderado"),CONCATENATE("R2C",'Mapa R. Fiscal'!$O$16),"")</f>
        <v/>
      </c>
      <c r="W17" s="268" t="str">
        <f>IF(AND('Mapa R. Fiscal'!$Y$17="Alta",'Mapa R. Fiscal'!$AA$17="Moderado"),CONCATENATE("R2C",'Mapa R. Fiscal'!$O$17),"")</f>
        <v/>
      </c>
      <c r="X17" s="268" t="str">
        <f>IF(AND('Mapa R. Fiscal'!$Y$18="Alta",'Mapa R. Fiscal'!$AA$18="Moderado"),CONCATENATE("R2C",'Mapa R. Fiscal'!$O$18),"")</f>
        <v/>
      </c>
      <c r="Y17" s="268" t="str">
        <f>IF(AND('Mapa R. Fiscal'!$Y$19="Alta",'Mapa R. Fiscal'!$AA$19="Moderado"),CONCATENATE("R2C",'Mapa R. Fiscal'!$O$19),"")</f>
        <v/>
      </c>
      <c r="Z17" s="268" t="str">
        <f>IF(AND('Mapa R. Fiscal'!$Y$20="Alta",'Mapa R. Fiscal'!$AA$20="Moderado"),CONCATENATE("R2C",'Mapa R. Fiscal'!$O$20),"")</f>
        <v/>
      </c>
      <c r="AA17" s="269" t="str">
        <f>IF(AND('Mapa R. Fiscal'!$Y$21="Alta",'Mapa R. Fiscal'!$AA$21="Moderado"),CONCATENATE("R2C",'Mapa R. Fiscal'!$O$21),"")</f>
        <v/>
      </c>
      <c r="AB17" s="267" t="str">
        <f>IF(AND('Mapa R. Fiscal'!$Y$16="Alta",'Mapa R. Fiscal'!$AA$16="Mayor"),CONCATENATE("R2C",'Mapa R. Fiscal'!$O$16),"")</f>
        <v/>
      </c>
      <c r="AC17" s="268" t="str">
        <f>IF(AND('Mapa R. Fiscal'!$Y$17="Alta",'Mapa R. Fiscal'!$AA$17="Mayor"),CONCATENATE("R2C",'Mapa R. Fiscal'!$O$17),"")</f>
        <v/>
      </c>
      <c r="AD17" s="268" t="str">
        <f>IF(AND('Mapa R. Fiscal'!$Y$18="Alta",'Mapa R. Fiscal'!$AA$18="Mayor"),CONCATENATE("R2C",'Mapa R. Fiscal'!$O$18),"")</f>
        <v/>
      </c>
      <c r="AE17" s="268" t="str">
        <f>IF(AND('Mapa R. Fiscal'!$Y$19="Alta",'Mapa R. Fiscal'!$AA$19="Mayor"),CONCATENATE("R2C",'Mapa R. Fiscal'!$O$19),"")</f>
        <v/>
      </c>
      <c r="AF17" s="268" t="str">
        <f>IF(AND('Mapa R. Fiscal'!$Y$20="Alta",'Mapa R. Fiscal'!$AA$20="Mayor"),CONCATENATE("R2C",'Mapa R. Fiscal'!$O$20),"")</f>
        <v/>
      </c>
      <c r="AG17" s="269" t="str">
        <f>IF(AND('Mapa R. Fiscal'!$Y$21="Alta",'Mapa R. Fiscal'!$AA$21="Mayor"),CONCATENATE("R2C",'Mapa R. Fiscal'!$O$21),"")</f>
        <v/>
      </c>
      <c r="AH17" s="270" t="str">
        <f>IF(AND('Mapa R. Fiscal'!$Y$16="Alta",'Mapa R. Fiscal'!$AA$16="Catastrófico"),CONCATENATE("R2C",'Mapa R. Fiscal'!$O$16),"")</f>
        <v/>
      </c>
      <c r="AI17" s="271" t="str">
        <f>IF(AND('Mapa R. Fiscal'!$Y$17="Alta",'Mapa R. Fiscal'!$AA$17="Catastrófico"),CONCATENATE("R2C",'Mapa R. Fiscal'!$O$17),"")</f>
        <v/>
      </c>
      <c r="AJ17" s="271" t="str">
        <f>IF(AND('Mapa R. Fiscal'!$Y$18="Alta",'Mapa R. Fiscal'!$AA$18="Catastrófico"),CONCATENATE("R2C",'Mapa R. Fiscal'!$O$18),"")</f>
        <v/>
      </c>
      <c r="AK17" s="271" t="str">
        <f>IF(AND('Mapa R. Fiscal'!$Y$19="Alta",'Mapa R. Fiscal'!$AA$19="Catastrófico"),CONCATENATE("R2C",'Mapa R. Fiscal'!$O$19),"")</f>
        <v/>
      </c>
      <c r="AL17" s="271" t="str">
        <f>IF(AND('Mapa R. Fiscal'!$Y$20="Alta",'Mapa R. Fiscal'!$AA$20="Catastrófico"),CONCATENATE("R2C",'Mapa R. Fiscal'!$O$20),"")</f>
        <v/>
      </c>
      <c r="AM17" s="272" t="str">
        <f>IF(AND('Mapa R. Fiscal'!$Y$21="Alta",'Mapa R. Fiscal'!$AA$21="Catastrófico"),CONCATENATE("R2C",'Mapa R. Fiscal'!$O$21),"")</f>
        <v/>
      </c>
      <c r="AN17" s="15"/>
      <c r="AO17" s="751"/>
      <c r="AP17" s="752"/>
      <c r="AQ17" s="752"/>
      <c r="AR17" s="752"/>
      <c r="AS17" s="752"/>
      <c r="AT17" s="75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3"/>
      <c r="C18" s="643"/>
      <c r="D18" s="644"/>
      <c r="E18" s="732"/>
      <c r="F18" s="733"/>
      <c r="G18" s="733"/>
      <c r="H18" s="733"/>
      <c r="I18" s="733"/>
      <c r="J18" s="282" t="str">
        <f>IF(AND('Mapa R. Fiscal'!$Y$22="Alta",'Mapa R. Fiscal'!$AA$22="Leve"),CONCATENATE("R3C",'Mapa R. Fiscal'!$O$22),"")</f>
        <v/>
      </c>
      <c r="K18" s="283" t="str">
        <f>IF(AND('Mapa R. Fiscal'!$Y$23="Alta",'Mapa R. Fiscal'!$AA$23="Leve"),CONCATENATE("R3C",'Mapa R. Fiscal'!$O$23),"")</f>
        <v/>
      </c>
      <c r="L18" s="283" t="str">
        <f>IF(AND('Mapa R. Fiscal'!$Y$24="Alta",'Mapa R. Fiscal'!$AA$24="Leve"),CONCATENATE("R3C",'Mapa R. Fiscal'!$O$24),"")</f>
        <v/>
      </c>
      <c r="M18" s="283" t="str">
        <f>IF(AND('Mapa R. Fiscal'!$Y$25="Alta",'Mapa R. Fiscal'!$AA$25="Leve"),CONCATENATE("R3C",'Mapa R. Fiscal'!$O$25),"")</f>
        <v/>
      </c>
      <c r="N18" s="283" t="str">
        <f>IF(AND('Mapa R. Fiscal'!$Y$26="Alta",'Mapa R. Fiscal'!$AA$26="Leve"),CONCATENATE("R3C",'Mapa R. Fiscal'!$O$26),"")</f>
        <v/>
      </c>
      <c r="O18" s="284" t="str">
        <f>IF(AND('Mapa R. Fiscal'!$Y$27="Alta",'Mapa R. Fiscal'!$AA$27="Leve"),CONCATENATE("R3C",'Mapa R. Fiscal'!$O$27),"")</f>
        <v/>
      </c>
      <c r="P18" s="282" t="str">
        <f>IF(AND('Mapa R. Fiscal'!$Y$22="Alta",'Mapa R. Fiscal'!$AA$22="Menor"),CONCATENATE("R3C",'Mapa R. Fiscal'!$O$22),"")</f>
        <v/>
      </c>
      <c r="Q18" s="283" t="str">
        <f>IF(AND('Mapa R. Fiscal'!$Y$23="Alta",'Mapa R. Fiscal'!$AA$23="Menor"),CONCATENATE("R3C",'Mapa R. Fiscal'!$O$23),"")</f>
        <v/>
      </c>
      <c r="R18" s="283" t="str">
        <f>IF(AND('Mapa R. Fiscal'!$Y$24="Alta",'Mapa R. Fiscal'!$AA$24="Menor"),CONCATENATE("R3C",'Mapa R. Fiscal'!$O$24),"")</f>
        <v/>
      </c>
      <c r="S18" s="283" t="str">
        <f>IF(AND('Mapa R. Fiscal'!$Y$25="Alta",'Mapa R. Fiscal'!$AA$25="Menor"),CONCATENATE("R3C",'Mapa R. Fiscal'!$O$25),"")</f>
        <v/>
      </c>
      <c r="T18" s="283" t="str">
        <f>IF(AND('Mapa R. Fiscal'!$Y$26="Alta",'Mapa R. Fiscal'!$AA$26="Menor"),CONCATENATE("R3C",'Mapa R. Fiscal'!$O$26),"")</f>
        <v/>
      </c>
      <c r="U18" s="284" t="str">
        <f>IF(AND('Mapa R. Fiscal'!$Y$27="Alta",'Mapa R. Fiscal'!$AA$27="Menor"),CONCATENATE("R3C",'Mapa R. Fiscal'!$O$27),"")</f>
        <v/>
      </c>
      <c r="V18" s="267" t="str">
        <f>IF(AND('Mapa R. Fiscal'!$Y$22="Alta",'Mapa R. Fiscal'!$AA$22="Moderado"),CONCATENATE("R3C",'Mapa R. Fiscal'!$O$22),"")</f>
        <v/>
      </c>
      <c r="W18" s="268" t="str">
        <f>IF(AND('Mapa R. Fiscal'!$Y$23="Alta",'Mapa R. Fiscal'!$AA$23="Moderado"),CONCATENATE("R3C",'Mapa R. Fiscal'!$O$23),"")</f>
        <v/>
      </c>
      <c r="X18" s="268" t="str">
        <f>IF(AND('Mapa R. Fiscal'!$Y$24="Alta",'Mapa R. Fiscal'!$AA$24="Moderado"),CONCATENATE("R3C",'Mapa R. Fiscal'!$O$24),"")</f>
        <v/>
      </c>
      <c r="Y18" s="268" t="str">
        <f>IF(AND('Mapa R. Fiscal'!$Y$25="Alta",'Mapa R. Fiscal'!$AA$25="Moderado"),CONCATENATE("R3C",'Mapa R. Fiscal'!$O$25),"")</f>
        <v/>
      </c>
      <c r="Z18" s="268" t="str">
        <f>IF(AND('Mapa R. Fiscal'!$Y$26="Alta",'Mapa R. Fiscal'!$AA$26="Moderado"),CONCATENATE("R3C",'Mapa R. Fiscal'!$O$26),"")</f>
        <v/>
      </c>
      <c r="AA18" s="269" t="str">
        <f>IF(AND('Mapa R. Fiscal'!$Y$27="Alta",'Mapa R. Fiscal'!$AA$27="Moderado"),CONCATENATE("R3C",'Mapa R. Fiscal'!$O$27),"")</f>
        <v/>
      </c>
      <c r="AB18" s="267" t="str">
        <f>IF(AND('Mapa R. Fiscal'!$Y$22="Alta",'Mapa R. Fiscal'!$AA$22="Mayor"),CONCATENATE("R3C",'Mapa R. Fiscal'!$O$22),"")</f>
        <v/>
      </c>
      <c r="AC18" s="268" t="str">
        <f>IF(AND('Mapa R. Fiscal'!$Y$23="Alta",'Mapa R. Fiscal'!$AA$23="Mayor"),CONCATENATE("R3C",'Mapa R. Fiscal'!$O$23),"")</f>
        <v/>
      </c>
      <c r="AD18" s="268" t="str">
        <f>IF(AND('Mapa R. Fiscal'!$Y$24="Alta",'Mapa R. Fiscal'!$AA$24="Mayor"),CONCATENATE("R3C",'Mapa R. Fiscal'!$O$24),"")</f>
        <v/>
      </c>
      <c r="AE18" s="268" t="str">
        <f>IF(AND('Mapa R. Fiscal'!$Y$25="Alta",'Mapa R. Fiscal'!$AA$25="Mayor"),CONCATENATE("R3C",'Mapa R. Fiscal'!$O$25),"")</f>
        <v/>
      </c>
      <c r="AF18" s="268" t="str">
        <f>IF(AND('Mapa R. Fiscal'!$Y$26="Alta",'Mapa R. Fiscal'!$AA$26="Mayor"),CONCATENATE("R3C",'Mapa R. Fiscal'!$O$26),"")</f>
        <v/>
      </c>
      <c r="AG18" s="269" t="str">
        <f>IF(AND('Mapa R. Fiscal'!$Y$27="Alta",'Mapa R. Fiscal'!$AA$27="Mayor"),CONCATENATE("R3C",'Mapa R. Fiscal'!$O$27),"")</f>
        <v/>
      </c>
      <c r="AH18" s="270" t="str">
        <f>IF(AND('Mapa R. Fiscal'!$Y$22="Alta",'Mapa R. Fiscal'!$AA$22="Catastrófico"),CONCATENATE("R3C",'Mapa R. Fiscal'!$O$22),"")</f>
        <v/>
      </c>
      <c r="AI18" s="271" t="str">
        <f>IF(AND('Mapa R. Fiscal'!$Y$23="Alta",'Mapa R. Fiscal'!$AA$23="Catastrófico"),CONCATENATE("R3C",'Mapa R. Fiscal'!$O$23),"")</f>
        <v/>
      </c>
      <c r="AJ18" s="271" t="str">
        <f>IF(AND('Mapa R. Fiscal'!$Y$24="Alta",'Mapa R. Fiscal'!$AA$24="Catastrófico"),CONCATENATE("R3C",'Mapa R. Fiscal'!$O$24),"")</f>
        <v/>
      </c>
      <c r="AK18" s="271" t="str">
        <f>IF(AND('Mapa R. Fiscal'!$Y$25="Alta",'Mapa R. Fiscal'!$AA$25="Catastrófico"),CONCATENATE("R3C",'Mapa R. Fiscal'!$O$25),"")</f>
        <v/>
      </c>
      <c r="AL18" s="271" t="str">
        <f>IF(AND('Mapa R. Fiscal'!$Y$26="Alta",'Mapa R. Fiscal'!$AA$26="Catastrófico"),CONCATENATE("R3C",'Mapa R. Fiscal'!$O$26),"")</f>
        <v/>
      </c>
      <c r="AM18" s="272" t="str">
        <f>IF(AND('Mapa R. Fiscal'!$Y$27="Alta",'Mapa R. Fiscal'!$AA$27="Catastrófico"),CONCATENATE("R3C",'Mapa R. Fiscal'!$O$27),"")</f>
        <v/>
      </c>
      <c r="AN18" s="15"/>
      <c r="AO18" s="751"/>
      <c r="AP18" s="752"/>
      <c r="AQ18" s="752"/>
      <c r="AR18" s="752"/>
      <c r="AS18" s="752"/>
      <c r="AT18" s="75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3"/>
      <c r="C19" s="643"/>
      <c r="D19" s="644"/>
      <c r="E19" s="732"/>
      <c r="F19" s="733"/>
      <c r="G19" s="733"/>
      <c r="H19" s="733"/>
      <c r="I19" s="733"/>
      <c r="J19" s="282" t="str">
        <f>IF(AND('Mapa R. Fiscal'!$Y$28="Alta",'Mapa R. Fiscal'!$AA$28="Leve"),CONCATENATE("R4C",'Mapa R. Fiscal'!$O$28),"")</f>
        <v/>
      </c>
      <c r="K19" s="283" t="str">
        <f>IF(AND('Mapa R. Fiscal'!$Y$29="Alta",'Mapa R. Fiscal'!$AA$29="Leve"),CONCATENATE("R4C",'Mapa R. Fiscal'!$O$29),"")</f>
        <v/>
      </c>
      <c r="L19" s="283" t="str">
        <f>IF(AND('Mapa R. Fiscal'!$Y$30="Alta",'Mapa R. Fiscal'!$AA$30="Leve"),CONCATENATE("R4C",'Mapa R. Fiscal'!$O$30),"")</f>
        <v/>
      </c>
      <c r="M19" s="283" t="str">
        <f>IF(AND('Mapa R. Fiscal'!$Y$31="Alta",'Mapa R. Fiscal'!$AA$31="Leve"),CONCATENATE("R4C",'Mapa R. Fiscal'!$O$31),"")</f>
        <v/>
      </c>
      <c r="N19" s="283" t="str">
        <f>IF(AND('Mapa R. Fiscal'!$Y$32="Alta",'Mapa R. Fiscal'!$AA$32="Leve"),CONCATENATE("R4C",'Mapa R. Fiscal'!$O$32),"")</f>
        <v/>
      </c>
      <c r="O19" s="284" t="str">
        <f>IF(AND('Mapa R. Fiscal'!$Y$33="Alta",'Mapa R. Fiscal'!$AA$33="Leve"),CONCATENATE("R4C",'Mapa R. Fiscal'!$O$33),"")</f>
        <v/>
      </c>
      <c r="P19" s="282" t="str">
        <f>IF(AND('Mapa R. Fiscal'!$Y$28="Alta",'Mapa R. Fiscal'!$AA$28="Menor"),CONCATENATE("R4C",'Mapa R. Fiscal'!$O$28),"")</f>
        <v/>
      </c>
      <c r="Q19" s="283" t="str">
        <f>IF(AND('Mapa R. Fiscal'!$Y$29="Alta",'Mapa R. Fiscal'!$AA$29="Menor"),CONCATENATE("R4C",'Mapa R. Fiscal'!$O$29),"")</f>
        <v/>
      </c>
      <c r="R19" s="283" t="str">
        <f>IF(AND('Mapa R. Fiscal'!$Y$30="Alta",'Mapa R. Fiscal'!$AA$30="Menor"),CONCATENATE("R4C",'Mapa R. Fiscal'!$O$30),"")</f>
        <v/>
      </c>
      <c r="S19" s="283" t="str">
        <f>IF(AND('Mapa R. Fiscal'!$Y$31="Alta",'Mapa R. Fiscal'!$AA$31="Menor"),CONCATENATE("R4C",'Mapa R. Fiscal'!$O$31),"")</f>
        <v/>
      </c>
      <c r="T19" s="283" t="str">
        <f>IF(AND('Mapa R. Fiscal'!$Y$32="Alta",'Mapa R. Fiscal'!$AA$32="Menor"),CONCATENATE("R4C",'Mapa R. Fiscal'!$O$32),"")</f>
        <v/>
      </c>
      <c r="U19" s="284" t="str">
        <f>IF(AND('Mapa R. Fiscal'!$Y$33="Alta",'Mapa R. Fiscal'!$AA$33="Menor"),CONCATENATE("R4C",'Mapa R. Fiscal'!$O$33),"")</f>
        <v/>
      </c>
      <c r="V19" s="267" t="str">
        <f>IF(AND('Mapa R. Fiscal'!$Y$28="Alta",'Mapa R. Fiscal'!$AA$28="Moderado"),CONCATENATE("R4C",'Mapa R. Fiscal'!$O$28),"")</f>
        <v/>
      </c>
      <c r="W19" s="268" t="str">
        <f>IF(AND('Mapa R. Fiscal'!$Y$29="Alta",'Mapa R. Fiscal'!$AA$29="Moderado"),CONCATENATE("R4C",'Mapa R. Fiscal'!$O$29),"")</f>
        <v/>
      </c>
      <c r="X19" s="268" t="str">
        <f>IF(AND('Mapa R. Fiscal'!$Y$30="Alta",'Mapa R. Fiscal'!$AA$30="Moderado"),CONCATENATE("R4C",'Mapa R. Fiscal'!$O$30),"")</f>
        <v/>
      </c>
      <c r="Y19" s="268" t="str">
        <f>IF(AND('Mapa R. Fiscal'!$Y$31="Alta",'Mapa R. Fiscal'!$AA$31="Moderado"),CONCATENATE("R4C",'Mapa R. Fiscal'!$O$31),"")</f>
        <v/>
      </c>
      <c r="Z19" s="268" t="str">
        <f>IF(AND('Mapa R. Fiscal'!$Y$32="Alta",'Mapa R. Fiscal'!$AA$32="Moderado"),CONCATENATE("R4C",'Mapa R. Fiscal'!$O$32),"")</f>
        <v/>
      </c>
      <c r="AA19" s="269" t="str">
        <f>IF(AND('Mapa R. Fiscal'!$Y$33="Alta",'Mapa R. Fiscal'!$AA$33="Moderado"),CONCATENATE("R4C",'Mapa R. Fiscal'!$O$33),"")</f>
        <v/>
      </c>
      <c r="AB19" s="267" t="str">
        <f>IF(AND('Mapa R. Fiscal'!$Y$28="Alta",'Mapa R. Fiscal'!$AA$28="Mayor"),CONCATENATE("R4C",'Mapa R. Fiscal'!$O$28),"")</f>
        <v/>
      </c>
      <c r="AC19" s="268" t="str">
        <f>IF(AND('Mapa R. Fiscal'!$Y$29="Alta",'Mapa R. Fiscal'!$AA$29="Mayor"),CONCATENATE("R4C",'Mapa R. Fiscal'!$O$29),"")</f>
        <v/>
      </c>
      <c r="AD19" s="268" t="str">
        <f>IF(AND('Mapa R. Fiscal'!$Y$30="Alta",'Mapa R. Fiscal'!$AA$30="Mayor"),CONCATENATE("R4C",'Mapa R. Fiscal'!$O$30),"")</f>
        <v/>
      </c>
      <c r="AE19" s="268" t="str">
        <f>IF(AND('Mapa R. Fiscal'!$Y$31="Alta",'Mapa R. Fiscal'!$AA$31="Mayor"),CONCATENATE("R4C",'Mapa R. Fiscal'!$O$31),"")</f>
        <v/>
      </c>
      <c r="AF19" s="268" t="str">
        <f>IF(AND('Mapa R. Fiscal'!$Y$32="Alta",'Mapa R. Fiscal'!$AA$32="Mayor"),CONCATENATE("R4C",'Mapa R. Fiscal'!$O$32),"")</f>
        <v/>
      </c>
      <c r="AG19" s="269" t="str">
        <f>IF(AND('Mapa R. Fiscal'!$Y$33="Alta",'Mapa R. Fiscal'!$AA$33="Mayor"),CONCATENATE("R4C",'Mapa R. Fiscal'!$O$33),"")</f>
        <v/>
      </c>
      <c r="AH19" s="270" t="str">
        <f>IF(AND('Mapa R. Fiscal'!$Y$28="Alta",'Mapa R. Fiscal'!$AA$28="Catastrófico"),CONCATENATE("R4C",'Mapa R. Fiscal'!$O$28),"")</f>
        <v/>
      </c>
      <c r="AI19" s="271" t="str">
        <f>IF(AND('Mapa R. Fiscal'!$Y$29="Alta",'Mapa R. Fiscal'!$AA$29="Catastrófico"),CONCATENATE("R4C",'Mapa R. Fiscal'!$O$29),"")</f>
        <v/>
      </c>
      <c r="AJ19" s="271" t="str">
        <f>IF(AND('Mapa R. Fiscal'!$Y$30="Alta",'Mapa R. Fiscal'!$AA$30="Catastrófico"),CONCATENATE("R4C",'Mapa R. Fiscal'!$O$30),"")</f>
        <v/>
      </c>
      <c r="AK19" s="271" t="str">
        <f>IF(AND('Mapa R. Fiscal'!$Y$31="Alta",'Mapa R. Fiscal'!$AA$31="Catastrófico"),CONCATENATE("R4C",'Mapa R. Fiscal'!$O$31),"")</f>
        <v/>
      </c>
      <c r="AL19" s="271" t="str">
        <f>IF(AND('Mapa R. Fiscal'!$Y$32="Alta",'Mapa R. Fiscal'!$AA$32="Catastrófico"),CONCATENATE("R4C",'Mapa R. Fiscal'!$O$32),"")</f>
        <v/>
      </c>
      <c r="AM19" s="272" t="str">
        <f>IF(AND('Mapa R. Fiscal'!$Y$33="Alta",'Mapa R. Fiscal'!$AA$33="Catastrófico"),CONCATENATE("R4C",'Mapa R. Fiscal'!$O$33),"")</f>
        <v/>
      </c>
      <c r="AN19" s="15"/>
      <c r="AO19" s="751"/>
      <c r="AP19" s="752"/>
      <c r="AQ19" s="752"/>
      <c r="AR19" s="752"/>
      <c r="AS19" s="752"/>
      <c r="AT19" s="75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3"/>
      <c r="C20" s="643"/>
      <c r="D20" s="644"/>
      <c r="E20" s="732"/>
      <c r="F20" s="733"/>
      <c r="G20" s="733"/>
      <c r="H20" s="733"/>
      <c r="I20" s="733"/>
      <c r="J20" s="282" t="str">
        <f>IF(AND('Mapa R. Fiscal'!$Y$34="Alta",'Mapa R. Fiscal'!$AA$34="Leve"),CONCATENATE("R5C",'Mapa R. Fiscal'!$O$34),"")</f>
        <v/>
      </c>
      <c r="K20" s="283" t="str">
        <f>IF(AND('Mapa R. Fiscal'!$Y$35="Alta",'Mapa R. Fiscal'!$AA$35="Leve"),CONCATENATE("R5C",'Mapa R. Fiscal'!$O$35),"")</f>
        <v/>
      </c>
      <c r="L20" s="283" t="str">
        <f>IF(AND('Mapa R. Fiscal'!$Y$36="Alta",'Mapa R. Fiscal'!$AA$36="Leve"),CONCATENATE("R5C",'Mapa R. Fiscal'!$O$36),"")</f>
        <v/>
      </c>
      <c r="M20" s="283" t="str">
        <f>IF(AND('Mapa R. Fiscal'!$Y$37="Alta",'Mapa R. Fiscal'!$AA$37="Leve"),CONCATENATE("R5C",'Mapa R. Fiscal'!$O$37),"")</f>
        <v/>
      </c>
      <c r="N20" s="283" t="str">
        <f>IF(AND('Mapa R. Fiscal'!$Y$38="Alta",'Mapa R. Fiscal'!$AA$38="Leve"),CONCATENATE("R5C",'Mapa R. Fiscal'!$O$38),"")</f>
        <v/>
      </c>
      <c r="O20" s="284" t="str">
        <f>IF(AND('Mapa R. Fiscal'!$Y$39="Alta",'Mapa R. Fiscal'!$AA$39="Leve"),CONCATENATE("R5C",'Mapa R. Fiscal'!$O$39),"")</f>
        <v/>
      </c>
      <c r="P20" s="282" t="str">
        <f>IF(AND('Mapa R. Fiscal'!$Y$34="Alta",'Mapa R. Fiscal'!$AA$34="Menor"),CONCATENATE("R5C",'Mapa R. Fiscal'!$O$34),"")</f>
        <v/>
      </c>
      <c r="Q20" s="283" t="str">
        <f>IF(AND('Mapa R. Fiscal'!$Y$35="Alta",'Mapa R. Fiscal'!$AA$35="Menor"),CONCATENATE("R5C",'Mapa R. Fiscal'!$O$35),"")</f>
        <v/>
      </c>
      <c r="R20" s="283" t="str">
        <f>IF(AND('Mapa R. Fiscal'!$Y$36="Alta",'Mapa R. Fiscal'!$AA$36="Menor"),CONCATENATE("R5C",'Mapa R. Fiscal'!$O$36),"")</f>
        <v/>
      </c>
      <c r="S20" s="283" t="str">
        <f>IF(AND('Mapa R. Fiscal'!$Y$37="Alta",'Mapa R. Fiscal'!$AA$37="Menor"),CONCATENATE("R5C",'Mapa R. Fiscal'!$O$37),"")</f>
        <v/>
      </c>
      <c r="T20" s="283" t="str">
        <f>IF(AND('Mapa R. Fiscal'!$Y$38="Alta",'Mapa R. Fiscal'!$AA$38="Menor"),CONCATENATE("R5C",'Mapa R. Fiscal'!$O$38),"")</f>
        <v/>
      </c>
      <c r="U20" s="284" t="str">
        <f>IF(AND('Mapa R. Fiscal'!$Y$39="Alta",'Mapa R. Fiscal'!$AA$39="Menor"),CONCATENATE("R5C",'Mapa R. Fiscal'!$O$39),"")</f>
        <v/>
      </c>
      <c r="V20" s="267" t="str">
        <f>IF(AND('Mapa R. Fiscal'!$Y$34="Alta",'Mapa R. Fiscal'!$AA$34="Moderado"),CONCATENATE("R5C",'Mapa R. Fiscal'!$O$34),"")</f>
        <v/>
      </c>
      <c r="W20" s="268" t="str">
        <f>IF(AND('Mapa R. Fiscal'!$Y$35="Alta",'Mapa R. Fiscal'!$AA$35="Moderado"),CONCATENATE("R5C",'Mapa R. Fiscal'!$O$35),"")</f>
        <v/>
      </c>
      <c r="X20" s="268" t="str">
        <f>IF(AND('Mapa R. Fiscal'!$Y$36="Alta",'Mapa R. Fiscal'!$AA$36="Moderado"),CONCATENATE("R5C",'Mapa R. Fiscal'!$O$36),"")</f>
        <v/>
      </c>
      <c r="Y20" s="268" t="str">
        <f>IF(AND('Mapa R. Fiscal'!$Y$37="Alta",'Mapa R. Fiscal'!$AA$37="Moderado"),CONCATENATE("R5C",'Mapa R. Fiscal'!$O$37),"")</f>
        <v/>
      </c>
      <c r="Z20" s="268" t="str">
        <f>IF(AND('Mapa R. Fiscal'!$Y$38="Alta",'Mapa R. Fiscal'!$AA$38="Moderado"),CONCATENATE("R5C",'Mapa R. Fiscal'!$O$38),"")</f>
        <v/>
      </c>
      <c r="AA20" s="269" t="str">
        <f>IF(AND('Mapa R. Fiscal'!$Y$39="Alta",'Mapa R. Fiscal'!$AA$39="Moderado"),CONCATENATE("R5C",'Mapa R. Fiscal'!$O$39),"")</f>
        <v/>
      </c>
      <c r="AB20" s="267" t="str">
        <f>IF(AND('Mapa R. Fiscal'!$Y$34="Alta",'Mapa R. Fiscal'!$AA$34="Mayor"),CONCATENATE("R5C",'Mapa R. Fiscal'!$O$34),"")</f>
        <v/>
      </c>
      <c r="AC20" s="268" t="str">
        <f>IF(AND('Mapa R. Fiscal'!$Y$35="Alta",'Mapa R. Fiscal'!$AA$35="Mayor"),CONCATENATE("R5C",'Mapa R. Fiscal'!$O$35),"")</f>
        <v/>
      </c>
      <c r="AD20" s="268" t="str">
        <f>IF(AND('Mapa R. Fiscal'!$Y$36="Alta",'Mapa R. Fiscal'!$AA$36="Mayor"),CONCATENATE("R5C",'Mapa R. Fiscal'!$O$36),"")</f>
        <v/>
      </c>
      <c r="AE20" s="268" t="str">
        <f>IF(AND('Mapa R. Fiscal'!$Y$37="Alta",'Mapa R. Fiscal'!$AA$37="Mayor"),CONCATENATE("R5C",'Mapa R. Fiscal'!$O$37),"")</f>
        <v/>
      </c>
      <c r="AF20" s="268" t="str">
        <f>IF(AND('Mapa R. Fiscal'!$Y$38="Alta",'Mapa R. Fiscal'!$AA$38="Mayor"),CONCATENATE("R5C",'Mapa R. Fiscal'!$O$38),"")</f>
        <v/>
      </c>
      <c r="AG20" s="269" t="str">
        <f>IF(AND('Mapa R. Fiscal'!$Y$39="Alta",'Mapa R. Fiscal'!$AA$39="Mayor"),CONCATENATE("R5C",'Mapa R. Fiscal'!$O$39),"")</f>
        <v/>
      </c>
      <c r="AH20" s="270" t="str">
        <f>IF(AND('Mapa R. Fiscal'!$Y$34="Alta",'Mapa R. Fiscal'!$AA$34="Catastrófico"),CONCATENATE("R5C",'Mapa R. Fiscal'!$O$34),"")</f>
        <v/>
      </c>
      <c r="AI20" s="271" t="str">
        <f>IF(AND('Mapa R. Fiscal'!$Y$35="Alta",'Mapa R. Fiscal'!$AA$35="Catastrófico"),CONCATENATE("R5C",'Mapa R. Fiscal'!$O$35),"")</f>
        <v/>
      </c>
      <c r="AJ20" s="271" t="str">
        <f>IF(AND('Mapa R. Fiscal'!$Y$36="Alta",'Mapa R. Fiscal'!$AA$36="Catastrófico"),CONCATENATE("R5C",'Mapa R. Fiscal'!$O$36),"")</f>
        <v/>
      </c>
      <c r="AK20" s="271" t="str">
        <f>IF(AND('Mapa R. Fiscal'!$Y$37="Alta",'Mapa R. Fiscal'!$AA$37="Catastrófico"),CONCATENATE("R5C",'Mapa R. Fiscal'!$O$37),"")</f>
        <v/>
      </c>
      <c r="AL20" s="271" t="str">
        <f>IF(AND('Mapa R. Fiscal'!$Y$38="Alta",'Mapa R. Fiscal'!$AA$38="Catastrófico"),CONCATENATE("R5C",'Mapa R. Fiscal'!$O$38),"")</f>
        <v/>
      </c>
      <c r="AM20" s="272" t="str">
        <f>IF(AND('Mapa R. Fiscal'!$Y$39="Alta",'Mapa R. Fiscal'!$AA$39="Catastrófico"),CONCATENATE("R5C",'Mapa R. Fiscal'!$O$39),"")</f>
        <v/>
      </c>
      <c r="AN20" s="15"/>
      <c r="AO20" s="751"/>
      <c r="AP20" s="752"/>
      <c r="AQ20" s="752"/>
      <c r="AR20" s="752"/>
      <c r="AS20" s="752"/>
      <c r="AT20" s="75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3"/>
      <c r="C21" s="643"/>
      <c r="D21" s="644"/>
      <c r="E21" s="732"/>
      <c r="F21" s="733"/>
      <c r="G21" s="733"/>
      <c r="H21" s="733"/>
      <c r="I21" s="733"/>
      <c r="J21" s="282" t="str">
        <f>IF(AND('Mapa R. Fiscal'!$Y$40="Alta",'Mapa R. Fiscal'!$AA$40="Leve"),CONCATENATE("R6C",'Mapa R. Fiscal'!$O$40),"")</f>
        <v/>
      </c>
      <c r="K21" s="283" t="str">
        <f>IF(AND('Mapa R. Fiscal'!$Y$41="Alta",'Mapa R. Fiscal'!$AA$41="Leve"),CONCATENATE("R6C",'Mapa R. Fiscal'!$O$41),"")</f>
        <v/>
      </c>
      <c r="L21" s="283" t="str">
        <f>IF(AND('Mapa R. Fiscal'!$Y$42="Alta",'Mapa R. Fiscal'!$AA$42="Leve"),CONCATENATE("R6C",'Mapa R. Fiscal'!$O$42),"")</f>
        <v/>
      </c>
      <c r="M21" s="283" t="str">
        <f>IF(AND('Mapa R. Fiscal'!$Y$43="Alta",'Mapa R. Fiscal'!$AA$43="Leve"),CONCATENATE("R6C",'Mapa R. Fiscal'!$O$43),"")</f>
        <v/>
      </c>
      <c r="N21" s="283" t="str">
        <f>IF(AND('Mapa R. Fiscal'!$Y$44="Alta",'Mapa R. Fiscal'!$AA$44="Leve"),CONCATENATE("R6C",'Mapa R. Fiscal'!$O$44),"")</f>
        <v/>
      </c>
      <c r="O21" s="284" t="str">
        <f>IF(AND('Mapa R. Fiscal'!$Y$45="Alta",'Mapa R. Fiscal'!$AA$45="Leve"),CONCATENATE("R6C",'Mapa R. Fiscal'!$O$45),"")</f>
        <v/>
      </c>
      <c r="P21" s="282" t="str">
        <f>IF(AND('Mapa R. Fiscal'!$Y$40="Alta",'Mapa R. Fiscal'!$AA$40="Menor"),CONCATENATE("R6C",'Mapa R. Fiscal'!$O$40),"")</f>
        <v/>
      </c>
      <c r="Q21" s="283" t="str">
        <f>IF(AND('Mapa R. Fiscal'!$Y$41="Alta",'Mapa R. Fiscal'!$AA$41="Menor"),CONCATENATE("R6C",'Mapa R. Fiscal'!$O$41),"")</f>
        <v/>
      </c>
      <c r="R21" s="283" t="str">
        <f>IF(AND('Mapa R. Fiscal'!$Y$42="Alta",'Mapa R. Fiscal'!$AA$42="Menor"),CONCATENATE("R6C",'Mapa R. Fiscal'!$O$42),"")</f>
        <v/>
      </c>
      <c r="S21" s="283" t="str">
        <f>IF(AND('Mapa R. Fiscal'!$Y$43="Alta",'Mapa R. Fiscal'!$AA$43="Menor"),CONCATENATE("R6C",'Mapa R. Fiscal'!$O$43),"")</f>
        <v/>
      </c>
      <c r="T21" s="283" t="str">
        <f>IF(AND('Mapa R. Fiscal'!$Y$44="Alta",'Mapa R. Fiscal'!$AA$44="Menor"),CONCATENATE("R6C",'Mapa R. Fiscal'!$O$44),"")</f>
        <v/>
      </c>
      <c r="U21" s="284" t="str">
        <f>IF(AND('Mapa R. Fiscal'!$Y$45="Alta",'Mapa R. Fiscal'!$AA$45="Menor"),CONCATENATE("R6C",'Mapa R. Fiscal'!$O$45),"")</f>
        <v/>
      </c>
      <c r="V21" s="267" t="str">
        <f>IF(AND('Mapa R. Fiscal'!$Y$40="Alta",'Mapa R. Fiscal'!$AA$40="Moderado"),CONCATENATE("R6C",'Mapa R. Fiscal'!$O$40),"")</f>
        <v/>
      </c>
      <c r="W21" s="268" t="str">
        <f>IF(AND('Mapa R. Fiscal'!$Y$41="Alta",'Mapa R. Fiscal'!$AA$41="Moderado"),CONCATENATE("R6C",'Mapa R. Fiscal'!$O$41),"")</f>
        <v/>
      </c>
      <c r="X21" s="268" t="str">
        <f>IF(AND('Mapa R. Fiscal'!$Y$42="Alta",'Mapa R. Fiscal'!$AA$42="Moderado"),CONCATENATE("R6C",'Mapa R. Fiscal'!$O$42),"")</f>
        <v/>
      </c>
      <c r="Y21" s="268" t="str">
        <f>IF(AND('Mapa R. Fiscal'!$Y$43="Alta",'Mapa R. Fiscal'!$AA$43="Moderado"),CONCATENATE("R6C",'Mapa R. Fiscal'!$O$43),"")</f>
        <v/>
      </c>
      <c r="Z21" s="268" t="str">
        <f>IF(AND('Mapa R. Fiscal'!$Y$44="Alta",'Mapa R. Fiscal'!$AA$44="Moderado"),CONCATENATE("R6C",'Mapa R. Fiscal'!$O$44),"")</f>
        <v/>
      </c>
      <c r="AA21" s="269" t="str">
        <f>IF(AND('Mapa R. Fiscal'!$Y$45="Alta",'Mapa R. Fiscal'!$AA$45="Moderado"),CONCATENATE("R6C",'Mapa R. Fiscal'!$O$45),"")</f>
        <v/>
      </c>
      <c r="AB21" s="267" t="str">
        <f>IF(AND('Mapa R. Fiscal'!$Y$40="Alta",'Mapa R. Fiscal'!$AA$40="Mayor"),CONCATENATE("R6C",'Mapa R. Fiscal'!$O$40),"")</f>
        <v/>
      </c>
      <c r="AC21" s="268" t="str">
        <f>IF(AND('Mapa R. Fiscal'!$Y$41="Alta",'Mapa R. Fiscal'!$AA$41="Mayor"),CONCATENATE("R6C",'Mapa R. Fiscal'!$O$41),"")</f>
        <v/>
      </c>
      <c r="AD21" s="268" t="str">
        <f>IF(AND('Mapa R. Fiscal'!$Y$42="Alta",'Mapa R. Fiscal'!$AA$42="Mayor"),CONCATENATE("R6C",'Mapa R. Fiscal'!$O$42),"")</f>
        <v/>
      </c>
      <c r="AE21" s="268" t="str">
        <f>IF(AND('Mapa R. Fiscal'!$Y$43="Alta",'Mapa R. Fiscal'!$AA$43="Mayor"),CONCATENATE("R6C",'Mapa R. Fiscal'!$O$43),"")</f>
        <v/>
      </c>
      <c r="AF21" s="268" t="str">
        <f>IF(AND('Mapa R. Fiscal'!$Y$44="Alta",'Mapa R. Fiscal'!$AA$44="Mayor"),CONCATENATE("R6C",'Mapa R. Fiscal'!$O$44),"")</f>
        <v/>
      </c>
      <c r="AG21" s="269" t="str">
        <f>IF(AND('Mapa R. Fiscal'!$Y$45="Alta",'Mapa R. Fiscal'!$AA$45="Mayor"),CONCATENATE("R6C",'Mapa R. Fiscal'!$O$45),"")</f>
        <v/>
      </c>
      <c r="AH21" s="270" t="str">
        <f>IF(AND('Mapa R. Fiscal'!$Y$40="Alta",'Mapa R. Fiscal'!$AA$40="Catastrófico"),CONCATENATE("R6C",'Mapa R. Fiscal'!$O$40),"")</f>
        <v/>
      </c>
      <c r="AI21" s="271" t="str">
        <f>IF(AND('Mapa R. Fiscal'!$Y$41="Alta",'Mapa R. Fiscal'!$AA$41="Catastrófico"),CONCATENATE("R6C",'Mapa R. Fiscal'!$O$41),"")</f>
        <v/>
      </c>
      <c r="AJ21" s="271" t="str">
        <f>IF(AND('Mapa R. Fiscal'!$Y$42="Alta",'Mapa R. Fiscal'!$AA$42="Catastrófico"),CONCATENATE("R6C",'Mapa R. Fiscal'!$O$42),"")</f>
        <v/>
      </c>
      <c r="AK21" s="271" t="str">
        <f>IF(AND('Mapa R. Fiscal'!$Y$43="Alta",'Mapa R. Fiscal'!$AA$43="Catastrófico"),CONCATENATE("R6C",'Mapa R. Fiscal'!$O$43),"")</f>
        <v/>
      </c>
      <c r="AL21" s="271" t="str">
        <f>IF(AND('Mapa R. Fiscal'!$Y$44="Alta",'Mapa R. Fiscal'!$AA$44="Catastrófico"),CONCATENATE("R6C",'Mapa R. Fiscal'!$O$44),"")</f>
        <v/>
      </c>
      <c r="AM21" s="272" t="str">
        <f>IF(AND('Mapa R. Fiscal'!$Y$45="Alta",'Mapa R. Fiscal'!$AA$45="Catastrófico"),CONCATENATE("R6C",'Mapa R. Fiscal'!$O$45),"")</f>
        <v/>
      </c>
      <c r="AN21" s="15"/>
      <c r="AO21" s="751"/>
      <c r="AP21" s="752"/>
      <c r="AQ21" s="752"/>
      <c r="AR21" s="752"/>
      <c r="AS21" s="752"/>
      <c r="AT21" s="75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3"/>
      <c r="C22" s="643"/>
      <c r="D22" s="644"/>
      <c r="E22" s="732"/>
      <c r="F22" s="733"/>
      <c r="G22" s="733"/>
      <c r="H22" s="733"/>
      <c r="I22" s="733"/>
      <c r="J22" s="282" t="str">
        <f>IF(AND('Mapa R. Fiscal'!$Y$46="Alta",'Mapa R. Fiscal'!$AA$46="Leve"),CONCATENATE("R7C",'Mapa R. Fiscal'!$O$46),"")</f>
        <v/>
      </c>
      <c r="K22" s="283" t="str">
        <f>IF(AND('Mapa R. Fiscal'!$Y$47="Alta",'Mapa R. Fiscal'!$AA$47="Leve"),CONCATENATE("R7C",'Mapa R. Fiscal'!$O$47),"")</f>
        <v/>
      </c>
      <c r="L22" s="283" t="str">
        <f>IF(AND('Mapa R. Fiscal'!$Y$48="Alta",'Mapa R. Fiscal'!$AA$48="Leve"),CONCATENATE("R7C",'Mapa R. Fiscal'!$O$48),"")</f>
        <v/>
      </c>
      <c r="M22" s="283" t="str">
        <f>IF(AND('Mapa R. Fiscal'!$Y$49="Alta",'Mapa R. Fiscal'!$AA$49="Leve"),CONCATENATE("R7C",'Mapa R. Fiscal'!$O$49),"")</f>
        <v/>
      </c>
      <c r="N22" s="283" t="str">
        <f>IF(AND('Mapa R. Fiscal'!$Y$50="Alta",'Mapa R. Fiscal'!$AA$50="Leve"),CONCATENATE("R7C",'Mapa R. Fiscal'!$O$50),"")</f>
        <v/>
      </c>
      <c r="O22" s="284" t="str">
        <f>IF(AND('Mapa R. Fiscal'!$Y$51="Alta",'Mapa R. Fiscal'!$AA$51="Leve"),CONCATENATE("R7C",'Mapa R. Fiscal'!$O$51),"")</f>
        <v/>
      </c>
      <c r="P22" s="282" t="str">
        <f>IF(AND('Mapa R. Fiscal'!$Y$46="Alta",'Mapa R. Fiscal'!$AA$46="Menor"),CONCATENATE("R7C",'Mapa R. Fiscal'!$O$46),"")</f>
        <v/>
      </c>
      <c r="Q22" s="283" t="str">
        <f>IF(AND('Mapa R. Fiscal'!$Y$47="Alta",'Mapa R. Fiscal'!$AA$47="Menor"),CONCATENATE("R7C",'Mapa R. Fiscal'!$O$47),"")</f>
        <v/>
      </c>
      <c r="R22" s="283" t="str">
        <f>IF(AND('Mapa R. Fiscal'!$Y$48="Alta",'Mapa R. Fiscal'!$AA$48="Menor"),CONCATENATE("R7C",'Mapa R. Fiscal'!$O$48),"")</f>
        <v/>
      </c>
      <c r="S22" s="283" t="str">
        <f>IF(AND('Mapa R. Fiscal'!$Y$49="Alta",'Mapa R. Fiscal'!$AA$49="Menor"),CONCATENATE("R7C",'Mapa R. Fiscal'!$O$49),"")</f>
        <v/>
      </c>
      <c r="T22" s="283" t="str">
        <f>IF(AND('Mapa R. Fiscal'!$Y$50="Alta",'Mapa R. Fiscal'!$AA$50="Menor"),CONCATENATE("R7C",'Mapa R. Fiscal'!$O$50),"")</f>
        <v/>
      </c>
      <c r="U22" s="284" t="str">
        <f>IF(AND('Mapa R. Fiscal'!$Y$51="Alta",'Mapa R. Fiscal'!$AA$51="Menor"),CONCATENATE("R7C",'Mapa R. Fiscal'!$O$51),"")</f>
        <v/>
      </c>
      <c r="V22" s="267" t="str">
        <f>IF(AND('Mapa R. Fiscal'!$Y$46="Alta",'Mapa R. Fiscal'!$AA$46="Moderado"),CONCATENATE("R7C",'Mapa R. Fiscal'!$O$46),"")</f>
        <v/>
      </c>
      <c r="W22" s="268" t="str">
        <f>IF(AND('Mapa R. Fiscal'!$Y$47="Alta",'Mapa R. Fiscal'!$AA$47="Moderado"),CONCATENATE("R7C",'Mapa R. Fiscal'!$O$47),"")</f>
        <v/>
      </c>
      <c r="X22" s="268" t="str">
        <f>IF(AND('Mapa R. Fiscal'!$Y$48="Alta",'Mapa R. Fiscal'!$AA$48="Moderado"),CONCATENATE("R7C",'Mapa R. Fiscal'!$O$48),"")</f>
        <v/>
      </c>
      <c r="Y22" s="268" t="str">
        <f>IF(AND('Mapa R. Fiscal'!$Y$49="Alta",'Mapa R. Fiscal'!$AA$49="Moderado"),CONCATENATE("R7C",'Mapa R. Fiscal'!$O$49),"")</f>
        <v/>
      </c>
      <c r="Z22" s="268" t="str">
        <f>IF(AND('Mapa R. Fiscal'!$Y$50="Alta",'Mapa R. Fiscal'!$AA$50="Moderado"),CONCATENATE("R7C",'Mapa R. Fiscal'!$O$50),"")</f>
        <v/>
      </c>
      <c r="AA22" s="269" t="str">
        <f>IF(AND('Mapa R. Fiscal'!$Y$51="Alta",'Mapa R. Fiscal'!$AA$51="Moderado"),CONCATENATE("R7C",'Mapa R. Fiscal'!$O$51),"")</f>
        <v/>
      </c>
      <c r="AB22" s="267" t="str">
        <f>IF(AND('Mapa R. Fiscal'!$Y$46="Alta",'Mapa R. Fiscal'!$AA$46="Mayor"),CONCATENATE("R7C",'Mapa R. Fiscal'!$O$46),"")</f>
        <v/>
      </c>
      <c r="AC22" s="268" t="str">
        <f>IF(AND('Mapa R. Fiscal'!$Y$47="Alta",'Mapa R. Fiscal'!$AA$47="Mayor"),CONCATENATE("R7C",'Mapa R. Fiscal'!$O$47),"")</f>
        <v/>
      </c>
      <c r="AD22" s="268" t="str">
        <f>IF(AND('Mapa R. Fiscal'!$Y$48="Alta",'Mapa R. Fiscal'!$AA$48="Mayor"),CONCATENATE("R7C",'Mapa R. Fiscal'!$O$48),"")</f>
        <v/>
      </c>
      <c r="AE22" s="268" t="str">
        <f>IF(AND('Mapa R. Fiscal'!$Y$49="Alta",'Mapa R. Fiscal'!$AA$49="Mayor"),CONCATENATE("R7C",'Mapa R. Fiscal'!$O$49),"")</f>
        <v/>
      </c>
      <c r="AF22" s="268" t="str">
        <f>IF(AND('Mapa R. Fiscal'!$Y$50="Alta",'Mapa R. Fiscal'!$AA$50="Mayor"),CONCATENATE("R7C",'Mapa R. Fiscal'!$O$50),"")</f>
        <v/>
      </c>
      <c r="AG22" s="269" t="str">
        <f>IF(AND('Mapa R. Fiscal'!$Y$51="Alta",'Mapa R. Fiscal'!$AA$51="Mayor"),CONCATENATE("R7C",'Mapa R. Fiscal'!$O$51),"")</f>
        <v/>
      </c>
      <c r="AH22" s="270" t="str">
        <f>IF(AND('Mapa R. Fiscal'!$Y$46="Alta",'Mapa R. Fiscal'!$AA$46="Catastrófico"),CONCATENATE("R7C",'Mapa R. Fiscal'!$O$46),"")</f>
        <v/>
      </c>
      <c r="AI22" s="271" t="str">
        <f>IF(AND('Mapa R. Fiscal'!$Y$47="Alta",'Mapa R. Fiscal'!$AA$47="Catastrófico"),CONCATENATE("R7C",'Mapa R. Fiscal'!$O$47),"")</f>
        <v/>
      </c>
      <c r="AJ22" s="271" t="str">
        <f>IF(AND('Mapa R. Fiscal'!$Y$48="Alta",'Mapa R. Fiscal'!$AA$48="Catastrófico"),CONCATENATE("R7C",'Mapa R. Fiscal'!$O$48),"")</f>
        <v/>
      </c>
      <c r="AK22" s="271" t="str">
        <f>IF(AND('Mapa R. Fiscal'!$Y$49="Alta",'Mapa R. Fiscal'!$AA$49="Catastrófico"),CONCATENATE("R7C",'Mapa R. Fiscal'!$O$49),"")</f>
        <v/>
      </c>
      <c r="AL22" s="271" t="str">
        <f>IF(AND('Mapa R. Fiscal'!$Y$50="Alta",'Mapa R. Fiscal'!$AA$50="Catastrófico"),CONCATENATE("R7C",'Mapa R. Fiscal'!$O$50),"")</f>
        <v/>
      </c>
      <c r="AM22" s="272" t="str">
        <f>IF(AND('Mapa R. Fiscal'!$Y$51="Alta",'Mapa R. Fiscal'!$AA$51="Catastrófico"),CONCATENATE("R7C",'Mapa R. Fiscal'!$O$51),"")</f>
        <v/>
      </c>
      <c r="AN22" s="15"/>
      <c r="AO22" s="751"/>
      <c r="AP22" s="752"/>
      <c r="AQ22" s="752"/>
      <c r="AR22" s="752"/>
      <c r="AS22" s="752"/>
      <c r="AT22" s="75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3"/>
      <c r="C23" s="643"/>
      <c r="D23" s="644"/>
      <c r="E23" s="732"/>
      <c r="F23" s="733"/>
      <c r="G23" s="733"/>
      <c r="H23" s="733"/>
      <c r="I23" s="733"/>
      <c r="J23" s="282" t="str">
        <f>IF(AND('Mapa R. Fiscal'!$Y$52="Alta",'Mapa R. Fiscal'!$AA$52="Leve"),CONCATENATE("R8C",'Mapa R. Fiscal'!$O$52),"")</f>
        <v/>
      </c>
      <c r="K23" s="283" t="str">
        <f>IF(AND('Mapa R. Fiscal'!$Y$53="Alta",'Mapa R. Fiscal'!$AA$53="Leve"),CONCATENATE("R8C",'Mapa R. Fiscal'!$O$53),"")</f>
        <v/>
      </c>
      <c r="L23" s="283" t="str">
        <f>IF(AND('Mapa R. Fiscal'!$Y$54="Alta",'Mapa R. Fiscal'!$AA$54="Leve"),CONCATENATE("R8C",'Mapa R. Fiscal'!$O$54),"")</f>
        <v/>
      </c>
      <c r="M23" s="283" t="str">
        <f>IF(AND('Mapa R. Fiscal'!$Y$55="Alta",'Mapa R. Fiscal'!$AA$55="Leve"),CONCATENATE("R8C",'Mapa R. Fiscal'!$O$55),"")</f>
        <v/>
      </c>
      <c r="N23" s="283" t="str">
        <f>IF(AND('Mapa R. Fiscal'!$Y$56="Alta",'Mapa R. Fiscal'!$AA$56="Leve"),CONCATENATE("R8C",'Mapa R. Fiscal'!$O$56),"")</f>
        <v/>
      </c>
      <c r="O23" s="284" t="str">
        <f>IF(AND('Mapa R. Fiscal'!$Y$57="Alta",'Mapa R. Fiscal'!$AA$57="Leve"),CONCATENATE("R8C",'Mapa R. Fiscal'!$O$57),"")</f>
        <v/>
      </c>
      <c r="P23" s="282" t="str">
        <f>IF(AND('Mapa R. Fiscal'!$Y$52="Alta",'Mapa R. Fiscal'!$AA$52="Menor"),CONCATENATE("R8C",'Mapa R. Fiscal'!$O$52),"")</f>
        <v/>
      </c>
      <c r="Q23" s="283" t="str">
        <f>IF(AND('Mapa R. Fiscal'!$Y$53="Alta",'Mapa R. Fiscal'!$AA$53="Menor"),CONCATENATE("R8C",'Mapa R. Fiscal'!$O$53),"")</f>
        <v/>
      </c>
      <c r="R23" s="283" t="str">
        <f>IF(AND('Mapa R. Fiscal'!$Y$54="Alta",'Mapa R. Fiscal'!$AA$54="Menor"),CONCATENATE("R8C",'Mapa R. Fiscal'!$O$54),"")</f>
        <v/>
      </c>
      <c r="S23" s="283" t="str">
        <f>IF(AND('Mapa R. Fiscal'!$Y$55="Alta",'Mapa R. Fiscal'!$AA$55="Menor"),CONCATENATE("R8C",'Mapa R. Fiscal'!$O$55),"")</f>
        <v/>
      </c>
      <c r="T23" s="283" t="str">
        <f>IF(AND('Mapa R. Fiscal'!$Y$56="Alta",'Mapa R. Fiscal'!$AA$56="Menor"),CONCATENATE("R8C",'Mapa R. Fiscal'!$O$56),"")</f>
        <v/>
      </c>
      <c r="U23" s="284" t="str">
        <f>IF(AND('Mapa R. Fiscal'!$Y$57="Alta",'Mapa R. Fiscal'!$AA$57="Menor"),CONCATENATE("R8C",'Mapa R. Fiscal'!$O$57),"")</f>
        <v/>
      </c>
      <c r="V23" s="267" t="str">
        <f>IF(AND('Mapa R. Fiscal'!$Y$52="Alta",'Mapa R. Fiscal'!$AA$52="Moderado"),CONCATENATE("R8C",'Mapa R. Fiscal'!$O$52),"")</f>
        <v/>
      </c>
      <c r="W23" s="268" t="str">
        <f>IF(AND('Mapa R. Fiscal'!$Y$53="Alta",'Mapa R. Fiscal'!$AA$53="Moderado"),CONCATENATE("R8C",'Mapa R. Fiscal'!$O$53),"")</f>
        <v/>
      </c>
      <c r="X23" s="268" t="str">
        <f>IF(AND('Mapa R. Fiscal'!$Y$54="Alta",'Mapa R. Fiscal'!$AA$54="Moderado"),CONCATENATE("R8C",'Mapa R. Fiscal'!$O$54),"")</f>
        <v/>
      </c>
      <c r="Y23" s="268" t="str">
        <f>IF(AND('Mapa R. Fiscal'!$Y$55="Alta",'Mapa R. Fiscal'!$AA$55="Moderado"),CONCATENATE("R8C",'Mapa R. Fiscal'!$O$55),"")</f>
        <v/>
      </c>
      <c r="Z23" s="268" t="str">
        <f>IF(AND('Mapa R. Fiscal'!$Y$56="Alta",'Mapa R. Fiscal'!$AA$56="Moderado"),CONCATENATE("R8C",'Mapa R. Fiscal'!$O$56),"")</f>
        <v/>
      </c>
      <c r="AA23" s="269" t="str">
        <f>IF(AND('Mapa R. Fiscal'!$Y$57="Alta",'Mapa R. Fiscal'!$AA$57="Moderado"),CONCATENATE("R8C",'Mapa R. Fiscal'!$O$57),"")</f>
        <v/>
      </c>
      <c r="AB23" s="267" t="str">
        <f>IF(AND('Mapa R. Fiscal'!$Y$52="Alta",'Mapa R. Fiscal'!$AA$52="Mayor"),CONCATENATE("R8C",'Mapa R. Fiscal'!$O$52),"")</f>
        <v/>
      </c>
      <c r="AC23" s="268" t="str">
        <f>IF(AND('Mapa R. Fiscal'!$Y$53="Alta",'Mapa R. Fiscal'!$AA$53="Mayor"),CONCATENATE("R8C",'Mapa R. Fiscal'!$O$53),"")</f>
        <v/>
      </c>
      <c r="AD23" s="268" t="str">
        <f>IF(AND('Mapa R. Fiscal'!$Y$54="Alta",'Mapa R. Fiscal'!$AA$54="Mayor"),CONCATENATE("R8C",'Mapa R. Fiscal'!$O$54),"")</f>
        <v/>
      </c>
      <c r="AE23" s="268" t="str">
        <f>IF(AND('Mapa R. Fiscal'!$Y$55="Alta",'Mapa R. Fiscal'!$AA$55="Mayor"),CONCATENATE("R8C",'Mapa R. Fiscal'!$O$55),"")</f>
        <v/>
      </c>
      <c r="AF23" s="268" t="str">
        <f>IF(AND('Mapa R. Fiscal'!$Y$56="Alta",'Mapa R. Fiscal'!$AA$56="Mayor"),CONCATENATE("R8C",'Mapa R. Fiscal'!$O$56),"")</f>
        <v/>
      </c>
      <c r="AG23" s="269" t="str">
        <f>IF(AND('Mapa R. Fiscal'!$Y$57="Alta",'Mapa R. Fiscal'!$AA$57="Mayor"),CONCATENATE("R8C",'Mapa R. Fiscal'!$O$57),"")</f>
        <v/>
      </c>
      <c r="AH23" s="270" t="str">
        <f>IF(AND('Mapa R. Fiscal'!$Y$52="Alta",'Mapa R. Fiscal'!$AA$52="Catastrófico"),CONCATENATE("R8C",'Mapa R. Fiscal'!$O$52),"")</f>
        <v/>
      </c>
      <c r="AI23" s="271" t="str">
        <f>IF(AND('Mapa R. Fiscal'!$Y$53="Alta",'Mapa R. Fiscal'!$AA$53="Catastrófico"),CONCATENATE("R8C",'Mapa R. Fiscal'!$O$53),"")</f>
        <v/>
      </c>
      <c r="AJ23" s="271" t="str">
        <f>IF(AND('Mapa R. Fiscal'!$Y$54="Alta",'Mapa R. Fiscal'!$AA$54="Catastrófico"),CONCATENATE("R8C",'Mapa R. Fiscal'!$O$54),"")</f>
        <v/>
      </c>
      <c r="AK23" s="271" t="str">
        <f>IF(AND('Mapa R. Fiscal'!$Y$55="Alta",'Mapa R. Fiscal'!$AA$55="Catastrófico"),CONCATENATE("R8C",'Mapa R. Fiscal'!$O$55),"")</f>
        <v/>
      </c>
      <c r="AL23" s="271" t="str">
        <f>IF(AND('Mapa R. Fiscal'!$Y$56="Alta",'Mapa R. Fiscal'!$AA$56="Catastrófico"),CONCATENATE("R8C",'Mapa R. Fiscal'!$O$56),"")</f>
        <v/>
      </c>
      <c r="AM23" s="272" t="str">
        <f>IF(AND('Mapa R. Fiscal'!$Y$57="Alta",'Mapa R. Fiscal'!$AA$57="Catastrófico"),CONCATENATE("R8C",'Mapa R. Fiscal'!$O$57),"")</f>
        <v/>
      </c>
      <c r="AN23" s="15"/>
      <c r="AO23" s="751"/>
      <c r="AP23" s="752"/>
      <c r="AQ23" s="752"/>
      <c r="AR23" s="752"/>
      <c r="AS23" s="752"/>
      <c r="AT23" s="75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3"/>
      <c r="C24" s="643"/>
      <c r="D24" s="644"/>
      <c r="E24" s="732"/>
      <c r="F24" s="733"/>
      <c r="G24" s="733"/>
      <c r="H24" s="733"/>
      <c r="I24" s="733"/>
      <c r="J24" s="282" t="str">
        <f>IF(AND('Mapa R. Fiscal'!$Y$58="Alta",'Mapa R. Fiscal'!$AA$58="Leve"),CONCATENATE("R9C",'Mapa R. Fiscal'!$O$58),"")</f>
        <v/>
      </c>
      <c r="K24" s="283" t="str">
        <f>IF(AND('Mapa R. Fiscal'!$Y$59="Alta",'Mapa R. Fiscal'!$AA$59="Leve"),CONCATENATE("R9C",'Mapa R. Fiscal'!$O$59),"")</f>
        <v/>
      </c>
      <c r="L24" s="283" t="str">
        <f>IF(AND('Mapa R. Fiscal'!$Y$60="Alta",'Mapa R. Fiscal'!$AA$60="Leve"),CONCATENATE("R9C",'Mapa R. Fiscal'!$O$60),"")</f>
        <v/>
      </c>
      <c r="M24" s="283" t="str">
        <f>IF(AND('Mapa R. Fiscal'!$Y$61="Alta",'Mapa R. Fiscal'!$AA$61="Leve"),CONCATENATE("R9C",'Mapa R. Fiscal'!$O$61),"")</f>
        <v/>
      </c>
      <c r="N24" s="283" t="str">
        <f>IF(AND('Mapa R. Fiscal'!$Y$62="Alta",'Mapa R. Fiscal'!$AA$62="Leve"),CONCATENATE("R9C",'Mapa R. Fiscal'!$O$62),"")</f>
        <v/>
      </c>
      <c r="O24" s="284" t="str">
        <f>IF(AND('Mapa R. Fiscal'!$Y$63="Alta",'Mapa R. Fiscal'!$AA$63="Leve"),CONCATENATE("R9C",'Mapa R. Fiscal'!$O$63),"")</f>
        <v/>
      </c>
      <c r="P24" s="282" t="str">
        <f>IF(AND('Mapa R. Fiscal'!$Y$58="Alta",'Mapa R. Fiscal'!$AA$58="Menor"),CONCATENATE("R9C",'Mapa R. Fiscal'!$O$58),"")</f>
        <v/>
      </c>
      <c r="Q24" s="283" t="str">
        <f>IF(AND('Mapa R. Fiscal'!$Y$59="Alta",'Mapa R. Fiscal'!$AA$59="Menor"),CONCATENATE("R9C",'Mapa R. Fiscal'!$O$59),"")</f>
        <v/>
      </c>
      <c r="R24" s="283" t="str">
        <f>IF(AND('Mapa R. Fiscal'!$Y$60="Alta",'Mapa R. Fiscal'!$AA$60="Menor"),CONCATENATE("R9C",'Mapa R. Fiscal'!$O$60),"")</f>
        <v/>
      </c>
      <c r="S24" s="283" t="str">
        <f>IF(AND('Mapa R. Fiscal'!$Y$61="Alta",'Mapa R. Fiscal'!$AA$61="Menor"),CONCATENATE("R9C",'Mapa R. Fiscal'!$O$61),"")</f>
        <v/>
      </c>
      <c r="T24" s="283" t="str">
        <f>IF(AND('Mapa R. Fiscal'!$Y$62="Alta",'Mapa R. Fiscal'!$AA$62="Menor"),CONCATENATE("R9C",'Mapa R. Fiscal'!$O$62),"")</f>
        <v/>
      </c>
      <c r="U24" s="284" t="str">
        <f>IF(AND('Mapa R. Fiscal'!$Y$63="Alta",'Mapa R. Fiscal'!$AA$63="Menor"),CONCATENATE("R9C",'Mapa R. Fiscal'!$O$63),"")</f>
        <v/>
      </c>
      <c r="V24" s="267" t="str">
        <f>IF(AND('Mapa R. Fiscal'!$Y$58="Alta",'Mapa R. Fiscal'!$AA$58="Moderado"),CONCATENATE("R9C",'Mapa R. Fiscal'!$O$58),"")</f>
        <v/>
      </c>
      <c r="W24" s="268" t="str">
        <f>IF(AND('Mapa R. Fiscal'!$Y$59="Alta",'Mapa R. Fiscal'!$AA$59="Moderado"),CONCATENATE("R9C",'Mapa R. Fiscal'!$O$59),"")</f>
        <v/>
      </c>
      <c r="X24" s="268" t="str">
        <f>IF(AND('Mapa R. Fiscal'!$Y$60="Alta",'Mapa R. Fiscal'!$AA$60="Moderado"),CONCATENATE("R9C",'Mapa R. Fiscal'!$O$60),"")</f>
        <v/>
      </c>
      <c r="Y24" s="268" t="str">
        <f>IF(AND('Mapa R. Fiscal'!$Y$61="Alta",'Mapa R. Fiscal'!$AA$61="Moderado"),CONCATENATE("R9C",'Mapa R. Fiscal'!$O$61),"")</f>
        <v/>
      </c>
      <c r="Z24" s="268" t="str">
        <f>IF(AND('Mapa R. Fiscal'!$Y$62="Alta",'Mapa R. Fiscal'!$AA$62="Moderado"),CONCATENATE("R9C",'Mapa R. Fiscal'!$O$62),"")</f>
        <v/>
      </c>
      <c r="AA24" s="269" t="str">
        <f>IF(AND('Mapa R. Fiscal'!$Y$63="Alta",'Mapa R. Fiscal'!$AA$63="Moderado"),CONCATENATE("R9C",'Mapa R. Fiscal'!$O$63),"")</f>
        <v/>
      </c>
      <c r="AB24" s="267" t="str">
        <f>IF(AND('Mapa R. Fiscal'!$Y$58="Alta",'Mapa R. Fiscal'!$AA$58="Mayor"),CONCATENATE("R9C",'Mapa R. Fiscal'!$O$58),"")</f>
        <v/>
      </c>
      <c r="AC24" s="268" t="str">
        <f>IF(AND('Mapa R. Fiscal'!$Y$59="Alta",'Mapa R. Fiscal'!$AA$59="Mayor"),CONCATENATE("R9C",'Mapa R. Fiscal'!$O$59),"")</f>
        <v/>
      </c>
      <c r="AD24" s="268" t="str">
        <f>IF(AND('Mapa R. Fiscal'!$Y$60="Alta",'Mapa R. Fiscal'!$AA$60="Mayor"),CONCATENATE("R9C",'Mapa R. Fiscal'!$O$60),"")</f>
        <v/>
      </c>
      <c r="AE24" s="268" t="str">
        <f>IF(AND('Mapa R. Fiscal'!$Y$61="Alta",'Mapa R. Fiscal'!$AA$61="Mayor"),CONCATENATE("R9C",'Mapa R. Fiscal'!$O$61),"")</f>
        <v/>
      </c>
      <c r="AF24" s="268" t="str">
        <f>IF(AND('Mapa R. Fiscal'!$Y$62="Alta",'Mapa R. Fiscal'!$AA$62="Mayor"),CONCATENATE("R9C",'Mapa R. Fiscal'!$O$62),"")</f>
        <v/>
      </c>
      <c r="AG24" s="269" t="str">
        <f>IF(AND('Mapa R. Fiscal'!$Y$63="Alta",'Mapa R. Fiscal'!$AA$63="Mayor"),CONCATENATE("R9C",'Mapa R. Fiscal'!$O$63),"")</f>
        <v/>
      </c>
      <c r="AH24" s="270" t="str">
        <f>IF(AND('Mapa R. Fiscal'!$Y$58="Alta",'Mapa R. Fiscal'!$AA$58="Catastrófico"),CONCATENATE("R9C",'Mapa R. Fiscal'!$O$58),"")</f>
        <v/>
      </c>
      <c r="AI24" s="271" t="str">
        <f>IF(AND('Mapa R. Fiscal'!$Y$59="Alta",'Mapa R. Fiscal'!$AA$59="Catastrófico"),CONCATENATE("R9C",'Mapa R. Fiscal'!$O$59),"")</f>
        <v/>
      </c>
      <c r="AJ24" s="271" t="str">
        <f>IF(AND('Mapa R. Fiscal'!$Y$60="Alta",'Mapa R. Fiscal'!$AA$60="Catastrófico"),CONCATENATE("R9C",'Mapa R. Fiscal'!$O$60),"")</f>
        <v/>
      </c>
      <c r="AK24" s="271" t="str">
        <f>IF(AND('Mapa R. Fiscal'!$Y$61="Alta",'Mapa R. Fiscal'!$AA$61="Catastrófico"),CONCATENATE("R9C",'Mapa R. Fiscal'!$O$61),"")</f>
        <v/>
      </c>
      <c r="AL24" s="271" t="str">
        <f>IF(AND('Mapa R. Fiscal'!$Y$62="Alta",'Mapa R. Fiscal'!$AA$62="Catastrófico"),CONCATENATE("R9C",'Mapa R. Fiscal'!$O$62),"")</f>
        <v/>
      </c>
      <c r="AM24" s="272" t="str">
        <f>IF(AND('Mapa R. Fiscal'!$Y$63="Alta",'Mapa R. Fiscal'!$AA$63="Catastrófico"),CONCATENATE("R9C",'Mapa R. Fiscal'!$O$63),"")</f>
        <v/>
      </c>
      <c r="AN24" s="15"/>
      <c r="AO24" s="751"/>
      <c r="AP24" s="752"/>
      <c r="AQ24" s="752"/>
      <c r="AR24" s="752"/>
      <c r="AS24" s="752"/>
      <c r="AT24" s="75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3"/>
      <c r="C25" s="643"/>
      <c r="D25" s="644"/>
      <c r="E25" s="735"/>
      <c r="F25" s="736"/>
      <c r="G25" s="736"/>
      <c r="H25" s="736"/>
      <c r="I25" s="736"/>
      <c r="J25" s="285" t="str">
        <f>IF(AND('Mapa R. Fiscal'!$Y$64="Alta",'Mapa R. Fiscal'!$AA$64="Leve"),CONCATENATE("R10C",'Mapa R. Fiscal'!$O$64),"")</f>
        <v/>
      </c>
      <c r="K25" s="286" t="str">
        <f>IF(AND('Mapa R. Fiscal'!$Y$65="Alta",'Mapa R. Fiscal'!$AA$65="Leve"),CONCATENATE("R10C",'Mapa R. Fiscal'!$O$65),"")</f>
        <v/>
      </c>
      <c r="L25" s="286" t="str">
        <f>IF(AND('Mapa R. Fiscal'!$Y$66="Alta",'Mapa R. Fiscal'!$AA$66="Leve"),CONCATENATE("R10C",'Mapa R. Fiscal'!$O$66),"")</f>
        <v/>
      </c>
      <c r="M25" s="286" t="str">
        <f>IF(AND('Mapa R. Fiscal'!$Y$67="Alta",'Mapa R. Fiscal'!$AA$67="Leve"),CONCATENATE("R10C",'Mapa R. Fiscal'!$O$67),"")</f>
        <v/>
      </c>
      <c r="N25" s="286" t="str">
        <f>IF(AND('Mapa R. Fiscal'!$Y$68="Alta",'Mapa R. Fiscal'!$AA$68="Leve"),CONCATENATE("R10C",'Mapa R. Fiscal'!$O$68),"")</f>
        <v/>
      </c>
      <c r="O25" s="287" t="str">
        <f>IF(AND('Mapa R. Fiscal'!$Y$69="Alta",'Mapa R. Fiscal'!$AA$69="Leve"),CONCATENATE("R10C",'Mapa R. Fiscal'!$O$69),"")</f>
        <v/>
      </c>
      <c r="P25" s="285" t="str">
        <f>IF(AND('Mapa R. Fiscal'!$Y$64="Alta",'Mapa R. Fiscal'!$AA$64="Menor"),CONCATENATE("R10C",'Mapa R. Fiscal'!$O$64),"")</f>
        <v/>
      </c>
      <c r="Q25" s="286" t="str">
        <f>IF(AND('Mapa R. Fiscal'!$Y$65="Alta",'Mapa R. Fiscal'!$AA$65="Menor"),CONCATENATE("R10C",'Mapa R. Fiscal'!$O$65),"")</f>
        <v/>
      </c>
      <c r="R25" s="286" t="str">
        <f>IF(AND('Mapa R. Fiscal'!$Y$66="Alta",'Mapa R. Fiscal'!$AA$66="Menor"),CONCATENATE("R10C",'Mapa R. Fiscal'!$O$66),"")</f>
        <v/>
      </c>
      <c r="S25" s="286" t="str">
        <f>IF(AND('Mapa R. Fiscal'!$Y$67="Alta",'Mapa R. Fiscal'!$AA$67="Menor"),CONCATENATE("R10C",'Mapa R. Fiscal'!$O$67),"")</f>
        <v/>
      </c>
      <c r="T25" s="286" t="str">
        <f>IF(AND('Mapa R. Fiscal'!$Y$68="Alta",'Mapa R. Fiscal'!$AA$68="Menor"),CONCATENATE("R10C",'Mapa R. Fiscal'!$O$68),"")</f>
        <v/>
      </c>
      <c r="U25" s="287" t="str">
        <f>IF(AND('Mapa R. Fiscal'!$Y$69="Alta",'Mapa R. Fiscal'!$AA$69="Menor"),CONCATENATE("R10C",'Mapa R. Fiscal'!$O$69),"")</f>
        <v/>
      </c>
      <c r="V25" s="273" t="str">
        <f>IF(AND('Mapa R. Fiscal'!$Y$64="Alta",'Mapa R. Fiscal'!$AA$64="Moderado"),CONCATENATE("R10C",'Mapa R. Fiscal'!$O$64),"")</f>
        <v/>
      </c>
      <c r="W25" s="274" t="str">
        <f>IF(AND('Mapa R. Fiscal'!$Y$65="Alta",'Mapa R. Fiscal'!$AA$65="Moderado"),CONCATENATE("R10C",'Mapa R. Fiscal'!$O$65),"")</f>
        <v/>
      </c>
      <c r="X25" s="274" t="str">
        <f>IF(AND('Mapa R. Fiscal'!$Y$66="Alta",'Mapa R. Fiscal'!$AA$66="Moderado"),CONCATENATE("R10C",'Mapa R. Fiscal'!$O$66),"")</f>
        <v/>
      </c>
      <c r="Y25" s="274" t="str">
        <f>IF(AND('Mapa R. Fiscal'!$Y$67="Alta",'Mapa R. Fiscal'!$AA$67="Moderado"),CONCATENATE("R10C",'Mapa R. Fiscal'!$O$67),"")</f>
        <v/>
      </c>
      <c r="Z25" s="274" t="str">
        <f>IF(AND('Mapa R. Fiscal'!$Y$68="Alta",'Mapa R. Fiscal'!$AA$68="Moderado"),CONCATENATE("R10C",'Mapa R. Fiscal'!$O$68),"")</f>
        <v/>
      </c>
      <c r="AA25" s="275" t="str">
        <f>IF(AND('Mapa R. Fiscal'!$Y$69="Alta",'Mapa R. Fiscal'!$AA$69="Moderado"),CONCATENATE("R10C",'Mapa R. Fiscal'!$O$69),"")</f>
        <v/>
      </c>
      <c r="AB25" s="273" t="str">
        <f>IF(AND('Mapa R. Fiscal'!$Y$64="Alta",'Mapa R. Fiscal'!$AA$64="Mayor"),CONCATENATE("R10C",'Mapa R. Fiscal'!$O$64),"")</f>
        <v/>
      </c>
      <c r="AC25" s="274" t="str">
        <f>IF(AND('Mapa R. Fiscal'!$Y$65="Alta",'Mapa R. Fiscal'!$AA$65="Mayor"),CONCATENATE("R10C",'Mapa R. Fiscal'!$O$65),"")</f>
        <v/>
      </c>
      <c r="AD25" s="274" t="str">
        <f>IF(AND('Mapa R. Fiscal'!$Y$66="Alta",'Mapa R. Fiscal'!$AA$66="Mayor"),CONCATENATE("R10C",'Mapa R. Fiscal'!$O$66),"")</f>
        <v/>
      </c>
      <c r="AE25" s="274" t="str">
        <f>IF(AND('Mapa R. Fiscal'!$Y$67="Alta",'Mapa R. Fiscal'!$AA$67="Mayor"),CONCATENATE("R10C",'Mapa R. Fiscal'!$O$67),"")</f>
        <v/>
      </c>
      <c r="AF25" s="274" t="str">
        <f>IF(AND('Mapa R. Fiscal'!$Y$68="Alta",'Mapa R. Fiscal'!$AA$68="Mayor"),CONCATENATE("R10C",'Mapa R. Fiscal'!$O$68),"")</f>
        <v/>
      </c>
      <c r="AG25" s="275" t="str">
        <f>IF(AND('Mapa R. Fiscal'!$Y$69="Alta",'Mapa R. Fiscal'!$AA$69="Mayor"),CONCATENATE("R10C",'Mapa R. Fiscal'!$O$69),"")</f>
        <v/>
      </c>
      <c r="AH25" s="276" t="str">
        <f>IF(AND('Mapa R. Fiscal'!$Y$64="Alta",'Mapa R. Fiscal'!$AA$64="Catastrófico"),CONCATENATE("R10C",'Mapa R. Fiscal'!$O$64),"")</f>
        <v/>
      </c>
      <c r="AI25" s="277" t="str">
        <f>IF(AND('Mapa R. Fiscal'!$Y$65="Alta",'Mapa R. Fiscal'!$AA$65="Catastrófico"),CONCATENATE("R10C",'Mapa R. Fiscal'!$O$65),"")</f>
        <v/>
      </c>
      <c r="AJ25" s="277" t="str">
        <f>IF(AND('Mapa R. Fiscal'!$Y$66="Alta",'Mapa R. Fiscal'!$AA$66="Catastrófico"),CONCATENATE("R10C",'Mapa R. Fiscal'!$O$66),"")</f>
        <v/>
      </c>
      <c r="AK25" s="277" t="str">
        <f>IF(AND('Mapa R. Fiscal'!$Y$67="Alta",'Mapa R. Fiscal'!$AA$67="Catastrófico"),CONCATENATE("R10C",'Mapa R. Fiscal'!$O$67),"")</f>
        <v/>
      </c>
      <c r="AL25" s="277" t="str">
        <f>IF(AND('Mapa R. Fiscal'!$Y$68="Alta",'Mapa R. Fiscal'!$AA$68="Catastrófico"),CONCATENATE("R10C",'Mapa R. Fiscal'!$O$68),"")</f>
        <v/>
      </c>
      <c r="AM25" s="278" t="str">
        <f>IF(AND('Mapa R. Fiscal'!$Y$69="Alta",'Mapa R. Fiscal'!$AA$69="Catastrófico"),CONCATENATE("R10C",'Mapa R. Fiscal'!$O$69),"")</f>
        <v/>
      </c>
      <c r="AN25" s="15"/>
      <c r="AO25" s="754"/>
      <c r="AP25" s="755"/>
      <c r="AQ25" s="755"/>
      <c r="AR25" s="755"/>
      <c r="AS25" s="755"/>
      <c r="AT25" s="75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3"/>
      <c r="C26" s="643"/>
      <c r="D26" s="644"/>
      <c r="E26" s="729" t="s">
        <v>573</v>
      </c>
      <c r="F26" s="730"/>
      <c r="G26" s="730"/>
      <c r="H26" s="730"/>
      <c r="I26" s="731"/>
      <c r="J26" s="279" t="str">
        <f>IF(AND('Mapa R. Fiscal'!$Y$10="Media",'Mapa R. Fiscal'!$AA$10="Leve"),CONCATENATE("R1C",'Mapa R. Fiscal'!$O$10),"")</f>
        <v/>
      </c>
      <c r="K26" s="280" t="str">
        <f ca="1">IF(AND('Mapa R. Fiscal'!$Y$11="Media",'Mapa R. Fiscal'!$AA$11="Leve"),CONCATENATE("R1C",'Mapa R. Fiscal'!$O$11),"")</f>
        <v/>
      </c>
      <c r="L26" s="280" t="str">
        <f>IF(AND('Mapa R. Fiscal'!$Y$12="Media",'Mapa R. Fiscal'!$AA$12="Leve"),CONCATENATE("R1C",'Mapa R. Fiscal'!$O$12),"")</f>
        <v/>
      </c>
      <c r="M26" s="280" t="str">
        <f>IF(AND('Mapa R. Fiscal'!$Y$13="Media",'Mapa R. Fiscal'!$AA$13="Leve"),CONCATENATE("R1C",'Mapa R. Fiscal'!$O$13),"")</f>
        <v/>
      </c>
      <c r="N26" s="280" t="str">
        <f>IF(AND('Mapa R. Fiscal'!$Y$14="Media",'Mapa R. Fiscal'!$AA$14="Leve"),CONCATENATE("R1C",'Mapa R. Fiscal'!$O$14),"")</f>
        <v/>
      </c>
      <c r="O26" s="281" t="str">
        <f>IF(AND('Mapa R. Fiscal'!$Y$15="Media",'Mapa R. Fiscal'!$AA$15="Leve"),CONCATENATE("R1C",'Mapa R. Fiscal'!$O$15),"")</f>
        <v/>
      </c>
      <c r="P26" s="279" t="str">
        <f>IF(AND('Mapa R. Fiscal'!$Y$10="Media",'Mapa R. Fiscal'!$AA$10="Menor"),CONCATENATE("R1C",'Mapa R. Fiscal'!$O$10),"")</f>
        <v/>
      </c>
      <c r="Q26" s="280" t="str">
        <f ca="1">IF(AND('Mapa R. Fiscal'!$Y$11="Media",'Mapa R. Fiscal'!$AA$11="Menor"),CONCATENATE("R1C",'Mapa R. Fiscal'!$O$11),"")</f>
        <v/>
      </c>
      <c r="R26" s="280" t="str">
        <f>IF(AND('Mapa R. Fiscal'!$Y$12="Media",'Mapa R. Fiscal'!$AA$12="Menor"),CONCATENATE("R1C",'Mapa R. Fiscal'!$O$12),"")</f>
        <v/>
      </c>
      <c r="S26" s="280" t="str">
        <f>IF(AND('Mapa R. Fiscal'!$Y$13="Media",'Mapa R. Fiscal'!$AA$13="Menor"),CONCATENATE("R1C",'Mapa R. Fiscal'!$O$13),"")</f>
        <v/>
      </c>
      <c r="T26" s="280" t="str">
        <f>IF(AND('Mapa R. Fiscal'!$Y$14="Media",'Mapa R. Fiscal'!$AA$14="Menor"),CONCATENATE("R1C",'Mapa R. Fiscal'!$O$14),"")</f>
        <v/>
      </c>
      <c r="U26" s="281" t="str">
        <f>IF(AND('Mapa R. Fiscal'!$Y$15="Media",'Mapa R. Fiscal'!$AA$15="Menor"),CONCATENATE("R1C",'Mapa R. Fiscal'!$O$15),"")</f>
        <v/>
      </c>
      <c r="V26" s="279" t="str">
        <f>IF(AND('Mapa R. Fiscal'!$Y$10="Media",'Mapa R. Fiscal'!$AA$10="Moderado"),CONCATENATE("R1C",'Mapa R. Fiscal'!$O$10),"")</f>
        <v/>
      </c>
      <c r="W26" s="280" t="str">
        <f ca="1">IF(AND('Mapa R. Fiscal'!$Y$11="Media",'Mapa R. Fiscal'!$AA$11="Moderado"),CONCATENATE("R1C",'Mapa R. Fiscal'!$O$11),"")</f>
        <v/>
      </c>
      <c r="X26" s="280" t="str">
        <f>IF(AND('Mapa R. Fiscal'!$Y$12="Media",'Mapa R. Fiscal'!$AA$12="Moderado"),CONCATENATE("R1C",'Mapa R. Fiscal'!$O$12),"")</f>
        <v/>
      </c>
      <c r="Y26" s="280" t="str">
        <f>IF(AND('Mapa R. Fiscal'!$Y$13="Media",'Mapa R. Fiscal'!$AA$13="Moderado"),CONCATENATE("R1C",'Mapa R. Fiscal'!$O$13),"")</f>
        <v/>
      </c>
      <c r="Z26" s="280" t="str">
        <f>IF(AND('Mapa R. Fiscal'!$Y$14="Media",'Mapa R. Fiscal'!$AA$14="Moderado"),CONCATENATE("R1C",'Mapa R. Fiscal'!$O$14),"")</f>
        <v/>
      </c>
      <c r="AA26" s="281" t="str">
        <f>IF(AND('Mapa R. Fiscal'!$Y$15="Media",'Mapa R. Fiscal'!$AA$15="Moderado"),CONCATENATE("R1C",'Mapa R. Fiscal'!$O$15),"")</f>
        <v/>
      </c>
      <c r="AB26" s="261" t="str">
        <f>IF(AND('Mapa R. Fiscal'!$Y$10="Media",'Mapa R. Fiscal'!$AA$10="Mayor"),CONCATENATE("R1C",'Mapa R. Fiscal'!$O$10),"")</f>
        <v/>
      </c>
      <c r="AC26" s="262" t="str">
        <f ca="1">IF(AND('Mapa R. Fiscal'!$Y$11="Media",'Mapa R. Fiscal'!$AA$11="Mayor"),CONCATENATE("R1C",'Mapa R. Fiscal'!$O$11),"")</f>
        <v/>
      </c>
      <c r="AD26" s="262" t="str">
        <f>IF(AND('Mapa R. Fiscal'!$Y$12="Media",'Mapa R. Fiscal'!$AA$12="Mayor"),CONCATENATE("R1C",'Mapa R. Fiscal'!$O$12),"")</f>
        <v/>
      </c>
      <c r="AE26" s="262" t="str">
        <f>IF(AND('Mapa R. Fiscal'!$Y$13="Media",'Mapa R. Fiscal'!$AA$13="Mayor"),CONCATENATE("R1C",'Mapa R. Fiscal'!$O$13),"")</f>
        <v/>
      </c>
      <c r="AF26" s="262" t="str">
        <f>IF(AND('Mapa R. Fiscal'!$Y$14="Media",'Mapa R. Fiscal'!$AA$14="Mayor"),CONCATENATE("R1C",'Mapa R. Fiscal'!$O$14),"")</f>
        <v/>
      </c>
      <c r="AG26" s="263" t="str">
        <f>IF(AND('Mapa R. Fiscal'!$Y$15="Media",'Mapa R. Fiscal'!$AA$15="Mayor"),CONCATENATE("R1C",'Mapa R. Fiscal'!$O$15),"")</f>
        <v/>
      </c>
      <c r="AH26" s="264" t="str">
        <f>IF(AND('Mapa R. Fiscal'!$Y$10="Media",'Mapa R. Fiscal'!$AA$10="Catastrófico"),CONCATENATE("R1C",'Mapa R. Fiscal'!$O$10),"")</f>
        <v/>
      </c>
      <c r="AI26" s="265" t="str">
        <f ca="1">IF(AND('Mapa R. Fiscal'!$Y$11="Media",'Mapa R. Fiscal'!$AA$11="Catastrófico"),CONCATENATE("R1C",'Mapa R. Fiscal'!$O$11),"")</f>
        <v/>
      </c>
      <c r="AJ26" s="265" t="str">
        <f>IF(AND('Mapa R. Fiscal'!$Y$12="Media",'Mapa R. Fiscal'!$AA$12="Catastrófico"),CONCATENATE("R1C",'Mapa R. Fiscal'!$O$12),"")</f>
        <v/>
      </c>
      <c r="AK26" s="265" t="str">
        <f>IF(AND('Mapa R. Fiscal'!$Y$13="Media",'Mapa R. Fiscal'!$AA$13="Catastrófico"),CONCATENATE("R1C",'Mapa R. Fiscal'!$O$13),"")</f>
        <v/>
      </c>
      <c r="AL26" s="265" t="str">
        <f>IF(AND('Mapa R. Fiscal'!$Y$14="Media",'Mapa R. Fiscal'!$AA$14="Catastrófico"),CONCATENATE("R1C",'Mapa R. Fiscal'!$O$14),"")</f>
        <v/>
      </c>
      <c r="AM26" s="266" t="str">
        <f>IF(AND('Mapa R. Fiscal'!$Y$15="Media",'Mapa R. Fiscal'!$AA$15="Catastrófico"),CONCATENATE("R1C",'Mapa R. Fiscal'!$O$15),"")</f>
        <v/>
      </c>
      <c r="AN26" s="15"/>
      <c r="AO26" s="757" t="s">
        <v>90</v>
      </c>
      <c r="AP26" s="758"/>
      <c r="AQ26" s="758"/>
      <c r="AR26" s="758"/>
      <c r="AS26" s="758"/>
      <c r="AT26" s="75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3"/>
      <c r="C27" s="643"/>
      <c r="D27" s="644"/>
      <c r="E27" s="747"/>
      <c r="F27" s="733"/>
      <c r="G27" s="733"/>
      <c r="H27" s="733"/>
      <c r="I27" s="734"/>
      <c r="J27" s="282" t="str">
        <f>IF(AND('Mapa R. Fiscal'!$Y$16="Media",'Mapa R. Fiscal'!$AA$16="Leve"),CONCATENATE("R2C",'Mapa R. Fiscal'!$O$16),"")</f>
        <v/>
      </c>
      <c r="K27" s="283" t="str">
        <f>IF(AND('Mapa R. Fiscal'!$Y$17="Media",'Mapa R. Fiscal'!$AA$17="Leve"),CONCATENATE("R2C",'Mapa R. Fiscal'!$O$17),"")</f>
        <v/>
      </c>
      <c r="L27" s="283" t="str">
        <f>IF(AND('Mapa R. Fiscal'!$Y$18="Media",'Mapa R. Fiscal'!$AA$18="Leve"),CONCATENATE("R2C",'Mapa R. Fiscal'!$O$18),"")</f>
        <v/>
      </c>
      <c r="M27" s="283" t="str">
        <f>IF(AND('Mapa R. Fiscal'!$Y$19="Media",'Mapa R. Fiscal'!$AA$19="Leve"),CONCATENATE("R2C",'Mapa R. Fiscal'!$O$19),"")</f>
        <v/>
      </c>
      <c r="N27" s="283" t="str">
        <f>IF(AND('Mapa R. Fiscal'!$Y$20="Media",'Mapa R. Fiscal'!$AA$20="Leve"),CONCATENATE("R2C",'Mapa R. Fiscal'!$O$20),"")</f>
        <v/>
      </c>
      <c r="O27" s="284" t="str">
        <f>IF(AND('Mapa R. Fiscal'!$Y$21="Media",'Mapa R. Fiscal'!$AA$21="Leve"),CONCATENATE("R2C",'Mapa R. Fiscal'!$O$21),"")</f>
        <v/>
      </c>
      <c r="P27" s="282" t="str">
        <f>IF(AND('Mapa R. Fiscal'!$Y$16="Media",'Mapa R. Fiscal'!$AA$16="Menor"),CONCATENATE("R2C",'Mapa R. Fiscal'!$O$16),"")</f>
        <v/>
      </c>
      <c r="Q27" s="283" t="str">
        <f>IF(AND('Mapa R. Fiscal'!$Y$17="Media",'Mapa R. Fiscal'!$AA$17="Menor"),CONCATENATE("R2C",'Mapa R. Fiscal'!$O$17),"")</f>
        <v/>
      </c>
      <c r="R27" s="283" t="str">
        <f>IF(AND('Mapa R. Fiscal'!$Y$18="Media",'Mapa R. Fiscal'!$AA$18="Menor"),CONCATENATE("R2C",'Mapa R. Fiscal'!$O$18),"")</f>
        <v/>
      </c>
      <c r="S27" s="283" t="str">
        <f>IF(AND('Mapa R. Fiscal'!$Y$19="Media",'Mapa R. Fiscal'!$AA$19="Menor"),CONCATENATE("R2C",'Mapa R. Fiscal'!$O$19),"")</f>
        <v/>
      </c>
      <c r="T27" s="283" t="str">
        <f>IF(AND('Mapa R. Fiscal'!$Y$20="Media",'Mapa R. Fiscal'!$AA$20="Menor"),CONCATENATE("R2C",'Mapa R. Fiscal'!$O$20),"")</f>
        <v/>
      </c>
      <c r="U27" s="284" t="str">
        <f>IF(AND('Mapa R. Fiscal'!$Y$21="Media",'Mapa R. Fiscal'!$AA$21="Menor"),CONCATENATE("R2C",'Mapa R. Fiscal'!$O$21),"")</f>
        <v/>
      </c>
      <c r="V27" s="282" t="str">
        <f>IF(AND('Mapa R. Fiscal'!$Y$16="Media",'Mapa R. Fiscal'!$AA$16="Moderado"),CONCATENATE("R2C",'Mapa R. Fiscal'!$O$16),"")</f>
        <v/>
      </c>
      <c r="W27" s="283" t="str">
        <f>IF(AND('Mapa R. Fiscal'!$Y$17="Media",'Mapa R. Fiscal'!$AA$17="Moderado"),CONCATENATE("R2C",'Mapa R. Fiscal'!$O$17),"")</f>
        <v/>
      </c>
      <c r="X27" s="283" t="str">
        <f>IF(AND('Mapa R. Fiscal'!$Y$18="Media",'Mapa R. Fiscal'!$AA$18="Moderado"),CONCATENATE("R2C",'Mapa R. Fiscal'!$O$18),"")</f>
        <v/>
      </c>
      <c r="Y27" s="283" t="str">
        <f>IF(AND('Mapa R. Fiscal'!$Y$19="Media",'Mapa R. Fiscal'!$AA$19="Moderado"),CONCATENATE("R2C",'Mapa R. Fiscal'!$O$19),"")</f>
        <v/>
      </c>
      <c r="Z27" s="283" t="str">
        <f>IF(AND('Mapa R. Fiscal'!$Y$20="Media",'Mapa R. Fiscal'!$AA$20="Moderado"),CONCATENATE("R2C",'Mapa R. Fiscal'!$O$20),"")</f>
        <v/>
      </c>
      <c r="AA27" s="284" t="str">
        <f>IF(AND('Mapa R. Fiscal'!$Y$21="Media",'Mapa R. Fiscal'!$AA$21="Moderado"),CONCATENATE("R2C",'Mapa R. Fiscal'!$O$21),"")</f>
        <v/>
      </c>
      <c r="AB27" s="267" t="str">
        <f>IF(AND('Mapa R. Fiscal'!$Y$16="Media",'Mapa R. Fiscal'!$AA$16="Mayor"),CONCATENATE("R2C",'Mapa R. Fiscal'!$O$16),"")</f>
        <v/>
      </c>
      <c r="AC27" s="268" t="str">
        <f>IF(AND('Mapa R. Fiscal'!$Y$17="Media",'Mapa R. Fiscal'!$AA$17="Mayor"),CONCATENATE("R2C",'Mapa R. Fiscal'!$O$17),"")</f>
        <v/>
      </c>
      <c r="AD27" s="268" t="str">
        <f>IF(AND('Mapa R. Fiscal'!$Y$18="Media",'Mapa R. Fiscal'!$AA$18="Mayor"),CONCATENATE("R2C",'Mapa R. Fiscal'!$O$18),"")</f>
        <v/>
      </c>
      <c r="AE27" s="268" t="str">
        <f>IF(AND('Mapa R. Fiscal'!$Y$19="Media",'Mapa R. Fiscal'!$AA$19="Mayor"),CONCATENATE("R2C",'Mapa R. Fiscal'!$O$19),"")</f>
        <v/>
      </c>
      <c r="AF27" s="268" t="str">
        <f>IF(AND('Mapa R. Fiscal'!$Y$20="Media",'Mapa R. Fiscal'!$AA$20="Mayor"),CONCATENATE("R2C",'Mapa R. Fiscal'!$O$20),"")</f>
        <v/>
      </c>
      <c r="AG27" s="269" t="str">
        <f>IF(AND('Mapa R. Fiscal'!$Y$21="Media",'Mapa R. Fiscal'!$AA$21="Mayor"),CONCATENATE("R2C",'Mapa R. Fiscal'!$O$21),"")</f>
        <v/>
      </c>
      <c r="AH27" s="270" t="str">
        <f>IF(AND('Mapa R. Fiscal'!$Y$16="Media",'Mapa R. Fiscal'!$AA$16="Catastrófico"),CONCATENATE("R2C",'Mapa R. Fiscal'!$O$16),"")</f>
        <v/>
      </c>
      <c r="AI27" s="271" t="str">
        <f>IF(AND('Mapa R. Fiscal'!$Y$17="Media",'Mapa R. Fiscal'!$AA$17="Catastrófico"),CONCATENATE("R2C",'Mapa R. Fiscal'!$O$17),"")</f>
        <v/>
      </c>
      <c r="AJ27" s="271" t="str">
        <f>IF(AND('Mapa R. Fiscal'!$Y$18="Media",'Mapa R. Fiscal'!$AA$18="Catastrófico"),CONCATENATE("R2C",'Mapa R. Fiscal'!$O$18),"")</f>
        <v/>
      </c>
      <c r="AK27" s="271" t="str">
        <f>IF(AND('Mapa R. Fiscal'!$Y$19="Media",'Mapa R. Fiscal'!$AA$19="Catastrófico"),CONCATENATE("R2C",'Mapa R. Fiscal'!$O$19),"")</f>
        <v/>
      </c>
      <c r="AL27" s="271" t="str">
        <f>IF(AND('Mapa R. Fiscal'!$Y$20="Media",'Mapa R. Fiscal'!$AA$20="Catastrófico"),CONCATENATE("R2C",'Mapa R. Fiscal'!$O$20),"")</f>
        <v/>
      </c>
      <c r="AM27" s="272" t="str">
        <f>IF(AND('Mapa R. Fiscal'!$Y$21="Media",'Mapa R. Fiscal'!$AA$21="Catastrófico"),CONCATENATE("R2C",'Mapa R. Fiscal'!$O$21),"")</f>
        <v/>
      </c>
      <c r="AN27" s="15"/>
      <c r="AO27" s="760"/>
      <c r="AP27" s="761"/>
      <c r="AQ27" s="761"/>
      <c r="AR27" s="761"/>
      <c r="AS27" s="761"/>
      <c r="AT27" s="76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3"/>
      <c r="C28" s="643"/>
      <c r="D28" s="644"/>
      <c r="E28" s="732"/>
      <c r="F28" s="733"/>
      <c r="G28" s="733"/>
      <c r="H28" s="733"/>
      <c r="I28" s="734"/>
      <c r="J28" s="282" t="str">
        <f>IF(AND('Mapa R. Fiscal'!$Y$22="Media",'Mapa R. Fiscal'!$AA$22="Leve"),CONCATENATE("R3C",'Mapa R. Fiscal'!$O$22),"")</f>
        <v/>
      </c>
      <c r="K28" s="283" t="str">
        <f>IF(AND('Mapa R. Fiscal'!$Y$23="Media",'Mapa R. Fiscal'!$AA$23="Leve"),CONCATENATE("R3C",'Mapa R. Fiscal'!$O$23),"")</f>
        <v/>
      </c>
      <c r="L28" s="283" t="str">
        <f>IF(AND('Mapa R. Fiscal'!$Y$24="Media",'Mapa R. Fiscal'!$AA$24="Leve"),CONCATENATE("R3C",'Mapa R. Fiscal'!$O$24),"")</f>
        <v/>
      </c>
      <c r="M28" s="283" t="str">
        <f>IF(AND('Mapa R. Fiscal'!$Y$25="Media",'Mapa R. Fiscal'!$AA$25="Leve"),CONCATENATE("R3C",'Mapa R. Fiscal'!$O$25),"")</f>
        <v/>
      </c>
      <c r="N28" s="283" t="str">
        <f>IF(AND('Mapa R. Fiscal'!$Y$26="Media",'Mapa R. Fiscal'!$AA$26="Leve"),CONCATENATE("R3C",'Mapa R. Fiscal'!$O$26),"")</f>
        <v/>
      </c>
      <c r="O28" s="284" t="str">
        <f>IF(AND('Mapa R. Fiscal'!$Y$27="Media",'Mapa R. Fiscal'!$AA$27="Leve"),CONCATENATE("R3C",'Mapa R. Fiscal'!$O$27),"")</f>
        <v/>
      </c>
      <c r="P28" s="282" t="str">
        <f>IF(AND('Mapa R. Fiscal'!$Y$22="Media",'Mapa R. Fiscal'!$AA$22="Menor"),CONCATENATE("R3C",'Mapa R. Fiscal'!$O$22),"")</f>
        <v/>
      </c>
      <c r="Q28" s="283" t="str">
        <f>IF(AND('Mapa R. Fiscal'!$Y$23="Media",'Mapa R. Fiscal'!$AA$23="Menor"),CONCATENATE("R3C",'Mapa R. Fiscal'!$O$23),"")</f>
        <v/>
      </c>
      <c r="R28" s="283" t="str">
        <f>IF(AND('Mapa R. Fiscal'!$Y$24="Media",'Mapa R. Fiscal'!$AA$24="Menor"),CONCATENATE("R3C",'Mapa R. Fiscal'!$O$24),"")</f>
        <v/>
      </c>
      <c r="S28" s="283" t="str">
        <f>IF(AND('Mapa R. Fiscal'!$Y$25="Media",'Mapa R. Fiscal'!$AA$25="Menor"),CONCATENATE("R3C",'Mapa R. Fiscal'!$O$25),"")</f>
        <v/>
      </c>
      <c r="T28" s="283" t="str">
        <f>IF(AND('Mapa R. Fiscal'!$Y$26="Media",'Mapa R. Fiscal'!$AA$26="Menor"),CONCATENATE("R3C",'Mapa R. Fiscal'!$O$26),"")</f>
        <v/>
      </c>
      <c r="U28" s="284" t="str">
        <f>IF(AND('Mapa R. Fiscal'!$Y$27="Media",'Mapa R. Fiscal'!$AA$27="Menor"),CONCATENATE("R3C",'Mapa R. Fiscal'!$O$27),"")</f>
        <v/>
      </c>
      <c r="V28" s="282" t="str">
        <f>IF(AND('Mapa R. Fiscal'!$Y$22="Media",'Mapa R. Fiscal'!$AA$22="Moderado"),CONCATENATE("R3C",'Mapa R. Fiscal'!$O$22),"")</f>
        <v/>
      </c>
      <c r="W28" s="283" t="str">
        <f>IF(AND('Mapa R. Fiscal'!$Y$23="Media",'Mapa R. Fiscal'!$AA$23="Moderado"),CONCATENATE("R3C",'Mapa R. Fiscal'!$O$23),"")</f>
        <v/>
      </c>
      <c r="X28" s="283" t="str">
        <f>IF(AND('Mapa R. Fiscal'!$Y$24="Media",'Mapa R. Fiscal'!$AA$24="Moderado"),CONCATENATE("R3C",'Mapa R. Fiscal'!$O$24),"")</f>
        <v/>
      </c>
      <c r="Y28" s="283" t="str">
        <f>IF(AND('Mapa R. Fiscal'!$Y$25="Media",'Mapa R. Fiscal'!$AA$25="Moderado"),CONCATENATE("R3C",'Mapa R. Fiscal'!$O$25),"")</f>
        <v/>
      </c>
      <c r="Z28" s="283" t="str">
        <f>IF(AND('Mapa R. Fiscal'!$Y$26="Media",'Mapa R. Fiscal'!$AA$26="Moderado"),CONCATENATE("R3C",'Mapa R. Fiscal'!$O$26),"")</f>
        <v/>
      </c>
      <c r="AA28" s="284" t="str">
        <f>IF(AND('Mapa R. Fiscal'!$Y$27="Media",'Mapa R. Fiscal'!$AA$27="Moderado"),CONCATENATE("R3C",'Mapa R. Fiscal'!$O$27),"")</f>
        <v/>
      </c>
      <c r="AB28" s="267" t="str">
        <f>IF(AND('Mapa R. Fiscal'!$Y$22="Media",'Mapa R. Fiscal'!$AA$22="Mayor"),CONCATENATE("R3C",'Mapa R. Fiscal'!$O$22),"")</f>
        <v/>
      </c>
      <c r="AC28" s="268" t="str">
        <f>IF(AND('Mapa R. Fiscal'!$Y$23="Media",'Mapa R. Fiscal'!$AA$23="Mayor"),CONCATENATE("R3C",'Mapa R. Fiscal'!$O$23),"")</f>
        <v/>
      </c>
      <c r="AD28" s="268" t="str">
        <f>IF(AND('Mapa R. Fiscal'!$Y$24="Media",'Mapa R. Fiscal'!$AA$24="Mayor"),CONCATENATE("R3C",'Mapa R. Fiscal'!$O$24),"")</f>
        <v/>
      </c>
      <c r="AE28" s="268" t="str">
        <f>IF(AND('Mapa R. Fiscal'!$Y$25="Media",'Mapa R. Fiscal'!$AA$25="Mayor"),CONCATENATE("R3C",'Mapa R. Fiscal'!$O$25),"")</f>
        <v/>
      </c>
      <c r="AF28" s="268" t="str">
        <f>IF(AND('Mapa R. Fiscal'!$Y$26="Media",'Mapa R. Fiscal'!$AA$26="Mayor"),CONCATENATE("R3C",'Mapa R. Fiscal'!$O$26),"")</f>
        <v/>
      </c>
      <c r="AG28" s="269" t="str">
        <f>IF(AND('Mapa R. Fiscal'!$Y$27="Media",'Mapa R. Fiscal'!$AA$27="Mayor"),CONCATENATE("R3C",'Mapa R. Fiscal'!$O$27),"")</f>
        <v/>
      </c>
      <c r="AH28" s="270" t="str">
        <f>IF(AND('Mapa R. Fiscal'!$Y$22="Media",'Mapa R. Fiscal'!$AA$22="Catastrófico"),CONCATENATE("R3C",'Mapa R. Fiscal'!$O$22),"")</f>
        <v/>
      </c>
      <c r="AI28" s="271" t="str">
        <f>IF(AND('Mapa R. Fiscal'!$Y$23="Media",'Mapa R. Fiscal'!$AA$23="Catastrófico"),CONCATENATE("R3C",'Mapa R. Fiscal'!$O$23),"")</f>
        <v/>
      </c>
      <c r="AJ28" s="271" t="str">
        <f>IF(AND('Mapa R. Fiscal'!$Y$24="Media",'Mapa R. Fiscal'!$AA$24="Catastrófico"),CONCATENATE("R3C",'Mapa R. Fiscal'!$O$24),"")</f>
        <v/>
      </c>
      <c r="AK28" s="271" t="str">
        <f>IF(AND('Mapa R. Fiscal'!$Y$25="Media",'Mapa R. Fiscal'!$AA$25="Catastrófico"),CONCATENATE("R3C",'Mapa R. Fiscal'!$O$25),"")</f>
        <v/>
      </c>
      <c r="AL28" s="271" t="str">
        <f>IF(AND('Mapa R. Fiscal'!$Y$26="Media",'Mapa R. Fiscal'!$AA$26="Catastrófico"),CONCATENATE("R3C",'Mapa R. Fiscal'!$O$26),"")</f>
        <v/>
      </c>
      <c r="AM28" s="272" t="str">
        <f>IF(AND('Mapa R. Fiscal'!$Y$27="Media",'Mapa R. Fiscal'!$AA$27="Catastrófico"),CONCATENATE("R3C",'Mapa R. Fiscal'!$O$27),"")</f>
        <v/>
      </c>
      <c r="AN28" s="15"/>
      <c r="AO28" s="760"/>
      <c r="AP28" s="761"/>
      <c r="AQ28" s="761"/>
      <c r="AR28" s="761"/>
      <c r="AS28" s="761"/>
      <c r="AT28" s="76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3"/>
      <c r="C29" s="643"/>
      <c r="D29" s="644"/>
      <c r="E29" s="732"/>
      <c r="F29" s="733"/>
      <c r="G29" s="733"/>
      <c r="H29" s="733"/>
      <c r="I29" s="734"/>
      <c r="J29" s="282" t="str">
        <f>IF(AND('Mapa R. Fiscal'!$Y$28="Media",'Mapa R. Fiscal'!$AA$28="Leve"),CONCATENATE("R4C",'Mapa R. Fiscal'!$O$28),"")</f>
        <v/>
      </c>
      <c r="K29" s="283" t="str">
        <f>IF(AND('Mapa R. Fiscal'!$Y$29="Media",'Mapa R. Fiscal'!$AA$29="Leve"),CONCATENATE("R4C",'Mapa R. Fiscal'!$O$29),"")</f>
        <v/>
      </c>
      <c r="L29" s="283" t="str">
        <f>IF(AND('Mapa R. Fiscal'!$Y$30="Media",'Mapa R. Fiscal'!$AA$30="Leve"),CONCATENATE("R4C",'Mapa R. Fiscal'!$O$30),"")</f>
        <v/>
      </c>
      <c r="M29" s="283" t="str">
        <f>IF(AND('Mapa R. Fiscal'!$Y$31="Media",'Mapa R. Fiscal'!$AA$31="Leve"),CONCATENATE("R4C",'Mapa R. Fiscal'!$O$31),"")</f>
        <v/>
      </c>
      <c r="N29" s="283" t="str">
        <f>IF(AND('Mapa R. Fiscal'!$Y$32="Media",'Mapa R. Fiscal'!$AA$32="Leve"),CONCATENATE("R4C",'Mapa R. Fiscal'!$O$32),"")</f>
        <v/>
      </c>
      <c r="O29" s="284" t="str">
        <f>IF(AND('Mapa R. Fiscal'!$Y$33="Media",'Mapa R. Fiscal'!$AA$33="Leve"),CONCATENATE("R4C",'Mapa R. Fiscal'!$O$33),"")</f>
        <v/>
      </c>
      <c r="P29" s="282" t="str">
        <f>IF(AND('Mapa R. Fiscal'!$Y$28="Media",'Mapa R. Fiscal'!$AA$28="Menor"),CONCATENATE("R4C",'Mapa R. Fiscal'!$O$28),"")</f>
        <v/>
      </c>
      <c r="Q29" s="283" t="str">
        <f>IF(AND('Mapa R. Fiscal'!$Y$29="Media",'Mapa R. Fiscal'!$AA$29="Menor"),CONCATENATE("R4C",'Mapa R. Fiscal'!$O$29),"")</f>
        <v/>
      </c>
      <c r="R29" s="283" t="str">
        <f>IF(AND('Mapa R. Fiscal'!$Y$30="Media",'Mapa R. Fiscal'!$AA$30="Menor"),CONCATENATE("R4C",'Mapa R. Fiscal'!$O$30),"")</f>
        <v/>
      </c>
      <c r="S29" s="283" t="str">
        <f>IF(AND('Mapa R. Fiscal'!$Y$31="Media",'Mapa R. Fiscal'!$AA$31="Menor"),CONCATENATE("R4C",'Mapa R. Fiscal'!$O$31),"")</f>
        <v/>
      </c>
      <c r="T29" s="283" t="str">
        <f>IF(AND('Mapa R. Fiscal'!$Y$32="Media",'Mapa R. Fiscal'!$AA$32="Menor"),CONCATENATE("R4C",'Mapa R. Fiscal'!$O$32),"")</f>
        <v/>
      </c>
      <c r="U29" s="284" t="str">
        <f>IF(AND('Mapa R. Fiscal'!$Y$33="Media",'Mapa R. Fiscal'!$AA$33="Menor"),CONCATENATE("R4C",'Mapa R. Fiscal'!$O$33),"")</f>
        <v/>
      </c>
      <c r="V29" s="282" t="str">
        <f>IF(AND('Mapa R. Fiscal'!$Y$28="Media",'Mapa R. Fiscal'!$AA$28="Moderado"),CONCATENATE("R4C",'Mapa R. Fiscal'!$O$28),"")</f>
        <v/>
      </c>
      <c r="W29" s="283" t="str">
        <f>IF(AND('Mapa R. Fiscal'!$Y$29="Media",'Mapa R. Fiscal'!$AA$29="Moderado"),CONCATENATE("R4C",'Mapa R. Fiscal'!$O$29),"")</f>
        <v/>
      </c>
      <c r="X29" s="283" t="str">
        <f>IF(AND('Mapa R. Fiscal'!$Y$30="Media",'Mapa R. Fiscal'!$AA$30="Moderado"),CONCATENATE("R4C",'Mapa R. Fiscal'!$O$30),"")</f>
        <v/>
      </c>
      <c r="Y29" s="283" t="str">
        <f>IF(AND('Mapa R. Fiscal'!$Y$31="Media",'Mapa R. Fiscal'!$AA$31="Moderado"),CONCATENATE("R4C",'Mapa R. Fiscal'!$O$31),"")</f>
        <v/>
      </c>
      <c r="Z29" s="283" t="str">
        <f>IF(AND('Mapa R. Fiscal'!$Y$32="Media",'Mapa R. Fiscal'!$AA$32="Moderado"),CONCATENATE("R4C",'Mapa R. Fiscal'!$O$32),"")</f>
        <v/>
      </c>
      <c r="AA29" s="284" t="str">
        <f>IF(AND('Mapa R. Fiscal'!$Y$33="Media",'Mapa R. Fiscal'!$AA$33="Moderado"),CONCATENATE("R4C",'Mapa R. Fiscal'!$O$33),"")</f>
        <v/>
      </c>
      <c r="AB29" s="267" t="str">
        <f>IF(AND('Mapa R. Fiscal'!$Y$28="Media",'Mapa R. Fiscal'!$AA$28="Mayor"),CONCATENATE("R4C",'Mapa R. Fiscal'!$O$28),"")</f>
        <v/>
      </c>
      <c r="AC29" s="268" t="str">
        <f>IF(AND('Mapa R. Fiscal'!$Y$29="Media",'Mapa R. Fiscal'!$AA$29="Mayor"),CONCATENATE("R4C",'Mapa R. Fiscal'!$O$29),"")</f>
        <v/>
      </c>
      <c r="AD29" s="268" t="str">
        <f>IF(AND('Mapa R. Fiscal'!$Y$30="Media",'Mapa R. Fiscal'!$AA$30="Mayor"),CONCATENATE("R4C",'Mapa R. Fiscal'!$O$30),"")</f>
        <v/>
      </c>
      <c r="AE29" s="268" t="str">
        <f>IF(AND('Mapa R. Fiscal'!$Y$31="Media",'Mapa R. Fiscal'!$AA$31="Mayor"),CONCATENATE("R4C",'Mapa R. Fiscal'!$O$31),"")</f>
        <v/>
      </c>
      <c r="AF29" s="268" t="str">
        <f>IF(AND('Mapa R. Fiscal'!$Y$32="Media",'Mapa R. Fiscal'!$AA$32="Mayor"),CONCATENATE("R4C",'Mapa R. Fiscal'!$O$32),"")</f>
        <v/>
      </c>
      <c r="AG29" s="269" t="str">
        <f>IF(AND('Mapa R. Fiscal'!$Y$33="Media",'Mapa R. Fiscal'!$AA$33="Mayor"),CONCATENATE("R4C",'Mapa R. Fiscal'!$O$33),"")</f>
        <v/>
      </c>
      <c r="AH29" s="270" t="str">
        <f>IF(AND('Mapa R. Fiscal'!$Y$28="Media",'Mapa R. Fiscal'!$AA$28="Catastrófico"),CONCATENATE("R4C",'Mapa R. Fiscal'!$O$28),"")</f>
        <v/>
      </c>
      <c r="AI29" s="271" t="str">
        <f>IF(AND('Mapa R. Fiscal'!$Y$29="Media",'Mapa R. Fiscal'!$AA$29="Catastrófico"),CONCATENATE("R4C",'Mapa R. Fiscal'!$O$29),"")</f>
        <v/>
      </c>
      <c r="AJ29" s="271" t="str">
        <f>IF(AND('Mapa R. Fiscal'!$Y$30="Media",'Mapa R. Fiscal'!$AA$30="Catastrófico"),CONCATENATE("R4C",'Mapa R. Fiscal'!$O$30),"")</f>
        <v/>
      </c>
      <c r="AK29" s="271" t="str">
        <f>IF(AND('Mapa R. Fiscal'!$Y$31="Media",'Mapa R. Fiscal'!$AA$31="Catastrófico"),CONCATENATE("R4C",'Mapa R. Fiscal'!$O$31),"")</f>
        <v/>
      </c>
      <c r="AL29" s="271" t="str">
        <f>IF(AND('Mapa R. Fiscal'!$Y$32="Media",'Mapa R. Fiscal'!$AA$32="Catastrófico"),CONCATENATE("R4C",'Mapa R. Fiscal'!$O$32),"")</f>
        <v/>
      </c>
      <c r="AM29" s="272" t="str">
        <f>IF(AND('Mapa R. Fiscal'!$Y$33="Media",'Mapa R. Fiscal'!$AA$33="Catastrófico"),CONCATENATE("R4C",'Mapa R. Fiscal'!$O$33),"")</f>
        <v/>
      </c>
      <c r="AN29" s="15"/>
      <c r="AO29" s="760"/>
      <c r="AP29" s="761"/>
      <c r="AQ29" s="761"/>
      <c r="AR29" s="761"/>
      <c r="AS29" s="761"/>
      <c r="AT29" s="76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3"/>
      <c r="C30" s="643"/>
      <c r="D30" s="644"/>
      <c r="E30" s="732"/>
      <c r="F30" s="733"/>
      <c r="G30" s="733"/>
      <c r="H30" s="733"/>
      <c r="I30" s="734"/>
      <c r="J30" s="282" t="str">
        <f>IF(AND('Mapa R. Fiscal'!$Y$34="Media",'Mapa R. Fiscal'!$AA$34="Leve"),CONCATENATE("R5C",'Mapa R. Fiscal'!$O$34),"")</f>
        <v/>
      </c>
      <c r="K30" s="283" t="str">
        <f>IF(AND('Mapa R. Fiscal'!$Y$35="Media",'Mapa R. Fiscal'!$AA$35="Leve"),CONCATENATE("R5C",'Mapa R. Fiscal'!$O$35),"")</f>
        <v/>
      </c>
      <c r="L30" s="283" t="str">
        <f>IF(AND('Mapa R. Fiscal'!$Y$36="Media",'Mapa R. Fiscal'!$AA$36="Leve"),CONCATENATE("R5C",'Mapa R. Fiscal'!$O$36),"")</f>
        <v/>
      </c>
      <c r="M30" s="283" t="str">
        <f>IF(AND('Mapa R. Fiscal'!$Y$37="Media",'Mapa R. Fiscal'!$AA$37="Leve"),CONCATENATE("R5C",'Mapa R. Fiscal'!$O$37),"")</f>
        <v/>
      </c>
      <c r="N30" s="283" t="str">
        <f>IF(AND('Mapa R. Fiscal'!$Y$38="Media",'Mapa R. Fiscal'!$AA$38="Leve"),CONCATENATE("R5C",'Mapa R. Fiscal'!$O$38),"")</f>
        <v/>
      </c>
      <c r="O30" s="284" t="str">
        <f>IF(AND('Mapa R. Fiscal'!$Y$39="Media",'Mapa R. Fiscal'!$AA$39="Leve"),CONCATENATE("R5C",'Mapa R. Fiscal'!$O$39),"")</f>
        <v/>
      </c>
      <c r="P30" s="282" t="str">
        <f>IF(AND('Mapa R. Fiscal'!$Y$34="Media",'Mapa R. Fiscal'!$AA$34="Menor"),CONCATENATE("R5C",'Mapa R. Fiscal'!$O$34),"")</f>
        <v/>
      </c>
      <c r="Q30" s="283" t="str">
        <f>IF(AND('Mapa R. Fiscal'!$Y$35="Media",'Mapa R. Fiscal'!$AA$35="Menor"),CONCATENATE("R5C",'Mapa R. Fiscal'!$O$35),"")</f>
        <v/>
      </c>
      <c r="R30" s="283" t="str">
        <f>IF(AND('Mapa R. Fiscal'!$Y$36="Media",'Mapa R. Fiscal'!$AA$36="Menor"),CONCATENATE("R5C",'Mapa R. Fiscal'!$O$36),"")</f>
        <v/>
      </c>
      <c r="S30" s="283" t="str">
        <f>IF(AND('Mapa R. Fiscal'!$Y$37="Media",'Mapa R. Fiscal'!$AA$37="Menor"),CONCATENATE("R5C",'Mapa R. Fiscal'!$O$37),"")</f>
        <v/>
      </c>
      <c r="T30" s="283" t="str">
        <f>IF(AND('Mapa R. Fiscal'!$Y$38="Media",'Mapa R. Fiscal'!$AA$38="Menor"),CONCATENATE("R5C",'Mapa R. Fiscal'!$O$38),"")</f>
        <v/>
      </c>
      <c r="U30" s="284" t="str">
        <f>IF(AND('Mapa R. Fiscal'!$Y$39="Media",'Mapa R. Fiscal'!$AA$39="Menor"),CONCATENATE("R5C",'Mapa R. Fiscal'!$O$39),"")</f>
        <v/>
      </c>
      <c r="V30" s="282" t="str">
        <f>IF(AND('Mapa R. Fiscal'!$Y$34="Media",'Mapa R. Fiscal'!$AA$34="Moderado"),CONCATENATE("R5C",'Mapa R. Fiscal'!$O$34),"")</f>
        <v/>
      </c>
      <c r="W30" s="283" t="str">
        <f>IF(AND('Mapa R. Fiscal'!$Y$35="Media",'Mapa R. Fiscal'!$AA$35="Moderado"),CONCATENATE("R5C",'Mapa R. Fiscal'!$O$35),"")</f>
        <v/>
      </c>
      <c r="X30" s="283" t="str">
        <f>IF(AND('Mapa R. Fiscal'!$Y$36="Media",'Mapa R. Fiscal'!$AA$36="Moderado"),CONCATENATE("R5C",'Mapa R. Fiscal'!$O$36),"")</f>
        <v/>
      </c>
      <c r="Y30" s="283" t="str">
        <f>IF(AND('Mapa R. Fiscal'!$Y$37="Media",'Mapa R. Fiscal'!$AA$37="Moderado"),CONCATENATE("R5C",'Mapa R. Fiscal'!$O$37),"")</f>
        <v/>
      </c>
      <c r="Z30" s="283" t="str">
        <f>IF(AND('Mapa R. Fiscal'!$Y$38="Media",'Mapa R. Fiscal'!$AA$38="Moderado"),CONCATENATE("R5C",'Mapa R. Fiscal'!$O$38),"")</f>
        <v/>
      </c>
      <c r="AA30" s="284" t="str">
        <f>IF(AND('Mapa R. Fiscal'!$Y$39="Media",'Mapa R. Fiscal'!$AA$39="Moderado"),CONCATENATE("R5C",'Mapa R. Fiscal'!$O$39),"")</f>
        <v/>
      </c>
      <c r="AB30" s="267" t="str">
        <f>IF(AND('Mapa R. Fiscal'!$Y$34="Media",'Mapa R. Fiscal'!$AA$34="Mayor"),CONCATENATE("R5C",'Mapa R. Fiscal'!$O$34),"")</f>
        <v/>
      </c>
      <c r="AC30" s="268" t="str">
        <f>IF(AND('Mapa R. Fiscal'!$Y$35="Media",'Mapa R. Fiscal'!$AA$35="Mayor"),CONCATENATE("R5C",'Mapa R. Fiscal'!$O$35),"")</f>
        <v/>
      </c>
      <c r="AD30" s="268" t="str">
        <f>IF(AND('Mapa R. Fiscal'!$Y$36="Media",'Mapa R. Fiscal'!$AA$36="Mayor"),CONCATENATE("R5C",'Mapa R. Fiscal'!$O$36),"")</f>
        <v/>
      </c>
      <c r="AE30" s="268" t="str">
        <f>IF(AND('Mapa R. Fiscal'!$Y$37="Media",'Mapa R. Fiscal'!$AA$37="Mayor"),CONCATENATE("R5C",'Mapa R. Fiscal'!$O$37),"")</f>
        <v/>
      </c>
      <c r="AF30" s="268" t="str">
        <f>IF(AND('Mapa R. Fiscal'!$Y$38="Media",'Mapa R. Fiscal'!$AA$38="Mayor"),CONCATENATE("R5C",'Mapa R. Fiscal'!$O$38),"")</f>
        <v/>
      </c>
      <c r="AG30" s="269" t="str">
        <f>IF(AND('Mapa R. Fiscal'!$Y$39="Media",'Mapa R. Fiscal'!$AA$39="Mayor"),CONCATENATE("R5C",'Mapa R. Fiscal'!$O$39),"")</f>
        <v/>
      </c>
      <c r="AH30" s="270" t="str">
        <f>IF(AND('Mapa R. Fiscal'!$Y$34="Media",'Mapa R. Fiscal'!$AA$34="Catastrófico"),CONCATENATE("R5C",'Mapa R. Fiscal'!$O$34),"")</f>
        <v/>
      </c>
      <c r="AI30" s="271" t="str">
        <f>IF(AND('Mapa R. Fiscal'!$Y$35="Media",'Mapa R. Fiscal'!$AA$35="Catastrófico"),CONCATENATE("R5C",'Mapa R. Fiscal'!$O$35),"")</f>
        <v/>
      </c>
      <c r="AJ30" s="271" t="str">
        <f>IF(AND('Mapa R. Fiscal'!$Y$36="Media",'Mapa R. Fiscal'!$AA$36="Catastrófico"),CONCATENATE("R5C",'Mapa R. Fiscal'!$O$36),"")</f>
        <v/>
      </c>
      <c r="AK30" s="271" t="str">
        <f>IF(AND('Mapa R. Fiscal'!$Y$37="Media",'Mapa R. Fiscal'!$AA$37="Catastrófico"),CONCATENATE("R5C",'Mapa R. Fiscal'!$O$37),"")</f>
        <v/>
      </c>
      <c r="AL30" s="271" t="str">
        <f>IF(AND('Mapa R. Fiscal'!$Y$38="Media",'Mapa R. Fiscal'!$AA$38="Catastrófico"),CONCATENATE("R5C",'Mapa R. Fiscal'!$O$38),"")</f>
        <v/>
      </c>
      <c r="AM30" s="272" t="str">
        <f>IF(AND('Mapa R. Fiscal'!$Y$39="Media",'Mapa R. Fiscal'!$AA$39="Catastrófico"),CONCATENATE("R5C",'Mapa R. Fiscal'!$O$39),"")</f>
        <v/>
      </c>
      <c r="AN30" s="15"/>
      <c r="AO30" s="760"/>
      <c r="AP30" s="761"/>
      <c r="AQ30" s="761"/>
      <c r="AR30" s="761"/>
      <c r="AS30" s="761"/>
      <c r="AT30" s="76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3"/>
      <c r="C31" s="643"/>
      <c r="D31" s="644"/>
      <c r="E31" s="732"/>
      <c r="F31" s="733"/>
      <c r="G31" s="733"/>
      <c r="H31" s="733"/>
      <c r="I31" s="734"/>
      <c r="J31" s="282" t="str">
        <f>IF(AND('Mapa R. Fiscal'!$Y$40="Media",'Mapa R. Fiscal'!$AA$40="Leve"),CONCATENATE("R6C",'Mapa R. Fiscal'!$O$40),"")</f>
        <v/>
      </c>
      <c r="K31" s="283" t="str">
        <f>IF(AND('Mapa R. Fiscal'!$Y$41="Media",'Mapa R. Fiscal'!$AA$41="Leve"),CONCATENATE("R6C",'Mapa R. Fiscal'!$O$41),"")</f>
        <v/>
      </c>
      <c r="L31" s="283" t="str">
        <f>IF(AND('Mapa R. Fiscal'!$Y$42="Media",'Mapa R. Fiscal'!$AA$42="Leve"),CONCATENATE("R6C",'Mapa R. Fiscal'!$O$42),"")</f>
        <v/>
      </c>
      <c r="M31" s="283" t="str">
        <f>IF(AND('Mapa R. Fiscal'!$Y$43="Media",'Mapa R. Fiscal'!$AA$43="Leve"),CONCATENATE("R6C",'Mapa R. Fiscal'!$O$43),"")</f>
        <v/>
      </c>
      <c r="N31" s="283" t="str">
        <f>IF(AND('Mapa R. Fiscal'!$Y$44="Media",'Mapa R. Fiscal'!$AA$44="Leve"),CONCATENATE("R6C",'Mapa R. Fiscal'!$O$44),"")</f>
        <v/>
      </c>
      <c r="O31" s="284" t="str">
        <f>IF(AND('Mapa R. Fiscal'!$Y$45="Media",'Mapa R. Fiscal'!$AA$45="Leve"),CONCATENATE("R6C",'Mapa R. Fiscal'!$O$45),"")</f>
        <v/>
      </c>
      <c r="P31" s="282" t="str">
        <f>IF(AND('Mapa R. Fiscal'!$Y$40="Media",'Mapa R. Fiscal'!$AA$40="Menor"),CONCATENATE("R6C",'Mapa R. Fiscal'!$O$40),"")</f>
        <v/>
      </c>
      <c r="Q31" s="283" t="str">
        <f>IF(AND('Mapa R. Fiscal'!$Y$41="Media",'Mapa R. Fiscal'!$AA$41="Menor"),CONCATENATE("R6C",'Mapa R. Fiscal'!$O$41),"")</f>
        <v/>
      </c>
      <c r="R31" s="283" t="str">
        <f>IF(AND('Mapa R. Fiscal'!$Y$42="Media",'Mapa R. Fiscal'!$AA$42="Menor"),CONCATENATE("R6C",'Mapa R. Fiscal'!$O$42),"")</f>
        <v/>
      </c>
      <c r="S31" s="283" t="str">
        <f>IF(AND('Mapa R. Fiscal'!$Y$43="Media",'Mapa R. Fiscal'!$AA$43="Menor"),CONCATENATE("R6C",'Mapa R. Fiscal'!$O$43),"")</f>
        <v/>
      </c>
      <c r="T31" s="283" t="str">
        <f>IF(AND('Mapa R. Fiscal'!$Y$44="Media",'Mapa R. Fiscal'!$AA$44="Menor"),CONCATENATE("R6C",'Mapa R. Fiscal'!$O$44),"")</f>
        <v/>
      </c>
      <c r="U31" s="284" t="str">
        <f>IF(AND('Mapa R. Fiscal'!$Y$45="Media",'Mapa R. Fiscal'!$AA$45="Menor"),CONCATENATE("R6C",'Mapa R. Fiscal'!$O$45),"")</f>
        <v/>
      </c>
      <c r="V31" s="282" t="str">
        <f>IF(AND('Mapa R. Fiscal'!$Y$40="Media",'Mapa R. Fiscal'!$AA$40="Moderado"),CONCATENATE("R6C",'Mapa R. Fiscal'!$O$40),"")</f>
        <v/>
      </c>
      <c r="W31" s="283" t="str">
        <f>IF(AND('Mapa R. Fiscal'!$Y$41="Media",'Mapa R. Fiscal'!$AA$41="Moderado"),CONCATENATE("R6C",'Mapa R. Fiscal'!$O$41),"")</f>
        <v/>
      </c>
      <c r="X31" s="283" t="str">
        <f>IF(AND('Mapa R. Fiscal'!$Y$42="Media",'Mapa R. Fiscal'!$AA$42="Moderado"),CONCATENATE("R6C",'Mapa R. Fiscal'!$O$42),"")</f>
        <v/>
      </c>
      <c r="Y31" s="283" t="str">
        <f>IF(AND('Mapa R. Fiscal'!$Y$43="Media",'Mapa R. Fiscal'!$AA$43="Moderado"),CONCATENATE("R6C",'Mapa R. Fiscal'!$O$43),"")</f>
        <v/>
      </c>
      <c r="Z31" s="283" t="str">
        <f>IF(AND('Mapa R. Fiscal'!$Y$44="Media",'Mapa R. Fiscal'!$AA$44="Moderado"),CONCATENATE("R6C",'Mapa R. Fiscal'!$O$44),"")</f>
        <v/>
      </c>
      <c r="AA31" s="284" t="str">
        <f>IF(AND('Mapa R. Fiscal'!$Y$45="Media",'Mapa R. Fiscal'!$AA$45="Moderado"),CONCATENATE("R6C",'Mapa R. Fiscal'!$O$45),"")</f>
        <v/>
      </c>
      <c r="AB31" s="267" t="str">
        <f>IF(AND('Mapa R. Fiscal'!$Y$40="Media",'Mapa R. Fiscal'!$AA$40="Mayor"),CONCATENATE("R6C",'Mapa R. Fiscal'!$O$40),"")</f>
        <v/>
      </c>
      <c r="AC31" s="268" t="str">
        <f>IF(AND('Mapa R. Fiscal'!$Y$41="Media",'Mapa R. Fiscal'!$AA$41="Mayor"),CONCATENATE("R6C",'Mapa R. Fiscal'!$O$41),"")</f>
        <v/>
      </c>
      <c r="AD31" s="268" t="str">
        <f>IF(AND('Mapa R. Fiscal'!$Y$42="Media",'Mapa R. Fiscal'!$AA$42="Mayor"),CONCATENATE("R6C",'Mapa R. Fiscal'!$O$42),"")</f>
        <v/>
      </c>
      <c r="AE31" s="268" t="str">
        <f>IF(AND('Mapa R. Fiscal'!$Y$43="Media",'Mapa R. Fiscal'!$AA$43="Mayor"),CONCATENATE("R6C",'Mapa R. Fiscal'!$O$43),"")</f>
        <v/>
      </c>
      <c r="AF31" s="268" t="str">
        <f>IF(AND('Mapa R. Fiscal'!$Y$44="Media",'Mapa R. Fiscal'!$AA$44="Mayor"),CONCATENATE("R6C",'Mapa R. Fiscal'!$O$44),"")</f>
        <v/>
      </c>
      <c r="AG31" s="269" t="str">
        <f>IF(AND('Mapa R. Fiscal'!$Y$45="Media",'Mapa R. Fiscal'!$AA$45="Mayor"),CONCATENATE("R6C",'Mapa R. Fiscal'!$O$45),"")</f>
        <v/>
      </c>
      <c r="AH31" s="270" t="str">
        <f>IF(AND('Mapa R. Fiscal'!$Y$40="Media",'Mapa R. Fiscal'!$AA$40="Catastrófico"),CONCATENATE("R6C",'Mapa R. Fiscal'!$O$40),"")</f>
        <v/>
      </c>
      <c r="AI31" s="271" t="str">
        <f>IF(AND('Mapa R. Fiscal'!$Y$41="Media",'Mapa R. Fiscal'!$AA$41="Catastrófico"),CONCATENATE("R6C",'Mapa R. Fiscal'!$O$41),"")</f>
        <v/>
      </c>
      <c r="AJ31" s="271" t="str">
        <f>IF(AND('Mapa R. Fiscal'!$Y$42="Media",'Mapa R. Fiscal'!$AA$42="Catastrófico"),CONCATENATE("R6C",'Mapa R. Fiscal'!$O$42),"")</f>
        <v/>
      </c>
      <c r="AK31" s="271" t="str">
        <f>IF(AND('Mapa R. Fiscal'!$Y$43="Media",'Mapa R. Fiscal'!$AA$43="Catastrófico"),CONCATENATE("R6C",'Mapa R. Fiscal'!$O$43),"")</f>
        <v/>
      </c>
      <c r="AL31" s="271" t="str">
        <f>IF(AND('Mapa R. Fiscal'!$Y$44="Media",'Mapa R. Fiscal'!$AA$44="Catastrófico"),CONCATENATE("R6C",'Mapa R. Fiscal'!$O$44),"")</f>
        <v/>
      </c>
      <c r="AM31" s="272" t="str">
        <f>IF(AND('Mapa R. Fiscal'!$Y$45="Media",'Mapa R. Fiscal'!$AA$45="Catastrófico"),CONCATENATE("R6C",'Mapa R. Fiscal'!$O$45),"")</f>
        <v/>
      </c>
      <c r="AN31" s="15"/>
      <c r="AO31" s="760"/>
      <c r="AP31" s="761"/>
      <c r="AQ31" s="761"/>
      <c r="AR31" s="761"/>
      <c r="AS31" s="761"/>
      <c r="AT31" s="76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3"/>
      <c r="C32" s="643"/>
      <c r="D32" s="644"/>
      <c r="E32" s="732"/>
      <c r="F32" s="733"/>
      <c r="G32" s="733"/>
      <c r="H32" s="733"/>
      <c r="I32" s="734"/>
      <c r="J32" s="282" t="str">
        <f>IF(AND('Mapa R. Fiscal'!$Y$46="Media",'Mapa R. Fiscal'!$AA$46="Leve"),CONCATENATE("R7C",'Mapa R. Fiscal'!$O$46),"")</f>
        <v/>
      </c>
      <c r="K32" s="283" t="str">
        <f>IF(AND('Mapa R. Fiscal'!$Y$47="Media",'Mapa R. Fiscal'!$AA$47="Leve"),CONCATENATE("R7C",'Mapa R. Fiscal'!$O$47),"")</f>
        <v/>
      </c>
      <c r="L32" s="283" t="str">
        <f>IF(AND('Mapa R. Fiscal'!$Y$48="Media",'Mapa R. Fiscal'!$AA$48="Leve"),CONCATENATE("R7C",'Mapa R. Fiscal'!$O$48),"")</f>
        <v/>
      </c>
      <c r="M32" s="283" t="str">
        <f>IF(AND('Mapa R. Fiscal'!$Y$49="Media",'Mapa R. Fiscal'!$AA$49="Leve"),CONCATENATE("R7C",'Mapa R. Fiscal'!$O$49),"")</f>
        <v/>
      </c>
      <c r="N32" s="283" t="str">
        <f>IF(AND('Mapa R. Fiscal'!$Y$50="Media",'Mapa R. Fiscal'!$AA$50="Leve"),CONCATENATE("R7C",'Mapa R. Fiscal'!$O$50),"")</f>
        <v/>
      </c>
      <c r="O32" s="284" t="str">
        <f>IF(AND('Mapa R. Fiscal'!$Y$51="Media",'Mapa R. Fiscal'!$AA$51="Leve"),CONCATENATE("R7C",'Mapa R. Fiscal'!$O$51),"")</f>
        <v/>
      </c>
      <c r="P32" s="282" t="str">
        <f>IF(AND('Mapa R. Fiscal'!$Y$46="Media",'Mapa R. Fiscal'!$AA$46="Menor"),CONCATENATE("R7C",'Mapa R. Fiscal'!$O$46),"")</f>
        <v/>
      </c>
      <c r="Q32" s="283" t="str">
        <f>IF(AND('Mapa R. Fiscal'!$Y$47="Media",'Mapa R. Fiscal'!$AA$47="Menor"),CONCATENATE("R7C",'Mapa R. Fiscal'!$O$47),"")</f>
        <v/>
      </c>
      <c r="R32" s="283" t="str">
        <f>IF(AND('Mapa R. Fiscal'!$Y$48="Media",'Mapa R. Fiscal'!$AA$48="Menor"),CONCATENATE("R7C",'Mapa R. Fiscal'!$O$48),"")</f>
        <v/>
      </c>
      <c r="S32" s="283" t="str">
        <f>IF(AND('Mapa R. Fiscal'!$Y$49="Media",'Mapa R. Fiscal'!$AA$49="Menor"),CONCATENATE("R7C",'Mapa R. Fiscal'!$O$49),"")</f>
        <v/>
      </c>
      <c r="T32" s="283" t="str">
        <f>IF(AND('Mapa R. Fiscal'!$Y$50="Media",'Mapa R. Fiscal'!$AA$50="Menor"),CONCATENATE("R7C",'Mapa R. Fiscal'!$O$50),"")</f>
        <v/>
      </c>
      <c r="U32" s="284" t="str">
        <f>IF(AND('Mapa R. Fiscal'!$Y$51="Media",'Mapa R. Fiscal'!$AA$51="Menor"),CONCATENATE("R7C",'Mapa R. Fiscal'!$O$51),"")</f>
        <v/>
      </c>
      <c r="V32" s="282" t="str">
        <f>IF(AND('Mapa R. Fiscal'!$Y$46="Media",'Mapa R. Fiscal'!$AA$46="Moderado"),CONCATENATE("R7C",'Mapa R. Fiscal'!$O$46),"")</f>
        <v/>
      </c>
      <c r="W32" s="283" t="str">
        <f>IF(AND('Mapa R. Fiscal'!$Y$47="Media",'Mapa R. Fiscal'!$AA$47="Moderado"),CONCATENATE("R7C",'Mapa R. Fiscal'!$O$47),"")</f>
        <v/>
      </c>
      <c r="X32" s="283" t="str">
        <f>IF(AND('Mapa R. Fiscal'!$Y$48="Media",'Mapa R. Fiscal'!$AA$48="Moderado"),CONCATENATE("R7C",'Mapa R. Fiscal'!$O$48),"")</f>
        <v/>
      </c>
      <c r="Y32" s="283" t="str">
        <f>IF(AND('Mapa R. Fiscal'!$Y$49="Media",'Mapa R. Fiscal'!$AA$49="Moderado"),CONCATENATE("R7C",'Mapa R. Fiscal'!$O$49),"")</f>
        <v/>
      </c>
      <c r="Z32" s="283" t="str">
        <f>IF(AND('Mapa R. Fiscal'!$Y$50="Media",'Mapa R. Fiscal'!$AA$50="Moderado"),CONCATENATE("R7C",'Mapa R. Fiscal'!$O$50),"")</f>
        <v/>
      </c>
      <c r="AA32" s="284" t="str">
        <f>IF(AND('Mapa R. Fiscal'!$Y$51="Media",'Mapa R. Fiscal'!$AA$51="Moderado"),CONCATENATE("R7C",'Mapa R. Fiscal'!$O$51),"")</f>
        <v/>
      </c>
      <c r="AB32" s="267" t="str">
        <f>IF(AND('Mapa R. Fiscal'!$Y$46="Media",'Mapa R. Fiscal'!$AA$46="Mayor"),CONCATENATE("R7C",'Mapa R. Fiscal'!$O$46),"")</f>
        <v/>
      </c>
      <c r="AC32" s="268" t="str">
        <f>IF(AND('Mapa R. Fiscal'!$Y$47="Media",'Mapa R. Fiscal'!$AA$47="Mayor"),CONCATENATE("R7C",'Mapa R. Fiscal'!$O$47),"")</f>
        <v/>
      </c>
      <c r="AD32" s="268" t="str">
        <f>IF(AND('Mapa R. Fiscal'!$Y$48="Media",'Mapa R. Fiscal'!$AA$48="Mayor"),CONCATENATE("R7C",'Mapa R. Fiscal'!$O$48),"")</f>
        <v/>
      </c>
      <c r="AE32" s="268" t="str">
        <f>IF(AND('Mapa R. Fiscal'!$Y$49="Media",'Mapa R. Fiscal'!$AA$49="Mayor"),CONCATENATE("R7C",'Mapa R. Fiscal'!$O$49),"")</f>
        <v/>
      </c>
      <c r="AF32" s="268" t="str">
        <f>IF(AND('Mapa R. Fiscal'!$Y$50="Media",'Mapa R. Fiscal'!$AA$50="Mayor"),CONCATENATE("R7C",'Mapa R. Fiscal'!$O$50),"")</f>
        <v/>
      </c>
      <c r="AG32" s="269" t="str">
        <f>IF(AND('Mapa R. Fiscal'!$Y$51="Media",'Mapa R. Fiscal'!$AA$51="Mayor"),CONCATENATE("R7C",'Mapa R. Fiscal'!$O$51),"")</f>
        <v/>
      </c>
      <c r="AH32" s="270" t="str">
        <f>IF(AND('Mapa R. Fiscal'!$Y$46="Media",'Mapa R. Fiscal'!$AA$46="Catastrófico"),CONCATENATE("R7C",'Mapa R. Fiscal'!$O$46),"")</f>
        <v/>
      </c>
      <c r="AI32" s="271" t="str">
        <f>IF(AND('Mapa R. Fiscal'!$Y$47="Media",'Mapa R. Fiscal'!$AA$47="Catastrófico"),CONCATENATE("R7C",'Mapa R. Fiscal'!$O$47),"")</f>
        <v/>
      </c>
      <c r="AJ32" s="271" t="str">
        <f>IF(AND('Mapa R. Fiscal'!$Y$48="Media",'Mapa R. Fiscal'!$AA$48="Catastrófico"),CONCATENATE("R7C",'Mapa R. Fiscal'!$O$48),"")</f>
        <v/>
      </c>
      <c r="AK32" s="271" t="str">
        <f>IF(AND('Mapa R. Fiscal'!$Y$49="Media",'Mapa R. Fiscal'!$AA$49="Catastrófico"),CONCATENATE("R7C",'Mapa R. Fiscal'!$O$49),"")</f>
        <v/>
      </c>
      <c r="AL32" s="271" t="str">
        <f>IF(AND('Mapa R. Fiscal'!$Y$50="Media",'Mapa R. Fiscal'!$AA$50="Catastrófico"),CONCATENATE("R7C",'Mapa R. Fiscal'!$O$50),"")</f>
        <v/>
      </c>
      <c r="AM32" s="272" t="str">
        <f>IF(AND('Mapa R. Fiscal'!$Y$51="Media",'Mapa R. Fiscal'!$AA$51="Catastrófico"),CONCATENATE("R7C",'Mapa R. Fiscal'!$O$51),"")</f>
        <v/>
      </c>
      <c r="AN32" s="15"/>
      <c r="AO32" s="760"/>
      <c r="AP32" s="761"/>
      <c r="AQ32" s="761"/>
      <c r="AR32" s="761"/>
      <c r="AS32" s="761"/>
      <c r="AT32" s="76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3"/>
      <c r="C33" s="643"/>
      <c r="D33" s="644"/>
      <c r="E33" s="732"/>
      <c r="F33" s="733"/>
      <c r="G33" s="733"/>
      <c r="H33" s="733"/>
      <c r="I33" s="734"/>
      <c r="J33" s="282" t="str">
        <f>IF(AND('Mapa R. Fiscal'!$Y$52="Media",'Mapa R. Fiscal'!$AA$52="Leve"),CONCATENATE("R8C",'Mapa R. Fiscal'!$O$52),"")</f>
        <v/>
      </c>
      <c r="K33" s="283" t="str">
        <f>IF(AND('Mapa R. Fiscal'!$Y$53="Media",'Mapa R. Fiscal'!$AA$53="Leve"),CONCATENATE("R8C",'Mapa R. Fiscal'!$O$53),"")</f>
        <v/>
      </c>
      <c r="L33" s="283" t="str">
        <f>IF(AND('Mapa R. Fiscal'!$Y$54="Media",'Mapa R. Fiscal'!$AA$54="Leve"),CONCATENATE("R8C",'Mapa R. Fiscal'!$O$54),"")</f>
        <v/>
      </c>
      <c r="M33" s="283" t="str">
        <f>IF(AND('Mapa R. Fiscal'!$Y$55="Media",'Mapa R. Fiscal'!$AA$55="Leve"),CONCATENATE("R8C",'Mapa R. Fiscal'!$O$55),"")</f>
        <v/>
      </c>
      <c r="N33" s="283" t="str">
        <f>IF(AND('Mapa R. Fiscal'!$Y$56="Media",'Mapa R. Fiscal'!$AA$56="Leve"),CONCATENATE("R8C",'Mapa R. Fiscal'!$O$56),"")</f>
        <v/>
      </c>
      <c r="O33" s="284" t="str">
        <f>IF(AND('Mapa R. Fiscal'!$Y$57="Media",'Mapa R. Fiscal'!$AA$57="Leve"),CONCATENATE("R8C",'Mapa R. Fiscal'!$O$57),"")</f>
        <v/>
      </c>
      <c r="P33" s="282" t="str">
        <f>IF(AND('Mapa R. Fiscal'!$Y$52="Media",'Mapa R. Fiscal'!$AA$52="Menor"),CONCATENATE("R8C",'Mapa R. Fiscal'!$O$52),"")</f>
        <v/>
      </c>
      <c r="Q33" s="283" t="str">
        <f>IF(AND('Mapa R. Fiscal'!$Y$53="Media",'Mapa R. Fiscal'!$AA$53="Menor"),CONCATENATE("R8C",'Mapa R. Fiscal'!$O$53),"")</f>
        <v/>
      </c>
      <c r="R33" s="283" t="str">
        <f>IF(AND('Mapa R. Fiscal'!$Y$54="Media",'Mapa R. Fiscal'!$AA$54="Menor"),CONCATENATE("R8C",'Mapa R. Fiscal'!$O$54),"")</f>
        <v/>
      </c>
      <c r="S33" s="283" t="str">
        <f>IF(AND('Mapa R. Fiscal'!$Y$55="Media",'Mapa R. Fiscal'!$AA$55="Menor"),CONCATENATE("R8C",'Mapa R. Fiscal'!$O$55),"")</f>
        <v/>
      </c>
      <c r="T33" s="283" t="str">
        <f>IF(AND('Mapa R. Fiscal'!$Y$56="Media",'Mapa R. Fiscal'!$AA$56="Menor"),CONCATENATE("R8C",'Mapa R. Fiscal'!$O$56),"")</f>
        <v/>
      </c>
      <c r="U33" s="284" t="str">
        <f>IF(AND('Mapa R. Fiscal'!$Y$57="Media",'Mapa R. Fiscal'!$AA$57="Menor"),CONCATENATE("R8C",'Mapa R. Fiscal'!$O$57),"")</f>
        <v/>
      </c>
      <c r="V33" s="282" t="str">
        <f>IF(AND('Mapa R. Fiscal'!$Y$52="Media",'Mapa R. Fiscal'!$AA$52="Moderado"),CONCATENATE("R8C",'Mapa R. Fiscal'!$O$52),"")</f>
        <v/>
      </c>
      <c r="W33" s="283" t="str">
        <f>IF(AND('Mapa R. Fiscal'!$Y$53="Media",'Mapa R. Fiscal'!$AA$53="Moderado"),CONCATENATE("R8C",'Mapa R. Fiscal'!$O$53),"")</f>
        <v/>
      </c>
      <c r="X33" s="283" t="str">
        <f>IF(AND('Mapa R. Fiscal'!$Y$54="Media",'Mapa R. Fiscal'!$AA$54="Moderado"),CONCATENATE("R8C",'Mapa R. Fiscal'!$O$54),"")</f>
        <v/>
      </c>
      <c r="Y33" s="283" t="str">
        <f>IF(AND('Mapa R. Fiscal'!$Y$55="Media",'Mapa R. Fiscal'!$AA$55="Moderado"),CONCATENATE("R8C",'Mapa R. Fiscal'!$O$55),"")</f>
        <v/>
      </c>
      <c r="Z33" s="283" t="str">
        <f>IF(AND('Mapa R. Fiscal'!$Y$56="Media",'Mapa R. Fiscal'!$AA$56="Moderado"),CONCATENATE("R8C",'Mapa R. Fiscal'!$O$56),"")</f>
        <v/>
      </c>
      <c r="AA33" s="284" t="str">
        <f>IF(AND('Mapa R. Fiscal'!$Y$57="Media",'Mapa R. Fiscal'!$AA$57="Moderado"),CONCATENATE("R8C",'Mapa R. Fiscal'!$O$57),"")</f>
        <v/>
      </c>
      <c r="AB33" s="267" t="str">
        <f>IF(AND('Mapa R. Fiscal'!$Y$52="Media",'Mapa R. Fiscal'!$AA$52="Mayor"),CONCATENATE("R8C",'Mapa R. Fiscal'!$O$52),"")</f>
        <v/>
      </c>
      <c r="AC33" s="268" t="str">
        <f>IF(AND('Mapa R. Fiscal'!$Y$53="Media",'Mapa R. Fiscal'!$AA$53="Mayor"),CONCATENATE("R8C",'Mapa R. Fiscal'!$O$53),"")</f>
        <v/>
      </c>
      <c r="AD33" s="268" t="str">
        <f>IF(AND('Mapa R. Fiscal'!$Y$54="Media",'Mapa R. Fiscal'!$AA$54="Mayor"),CONCATENATE("R8C",'Mapa R. Fiscal'!$O$54),"")</f>
        <v/>
      </c>
      <c r="AE33" s="268" t="str">
        <f>IF(AND('Mapa R. Fiscal'!$Y$55="Media",'Mapa R. Fiscal'!$AA$55="Mayor"),CONCATENATE("R8C",'Mapa R. Fiscal'!$O$55),"")</f>
        <v/>
      </c>
      <c r="AF33" s="268" t="str">
        <f>IF(AND('Mapa R. Fiscal'!$Y$56="Media",'Mapa R. Fiscal'!$AA$56="Mayor"),CONCATENATE("R8C",'Mapa R. Fiscal'!$O$56),"")</f>
        <v/>
      </c>
      <c r="AG33" s="269" t="str">
        <f>IF(AND('Mapa R. Fiscal'!$Y$57="Media",'Mapa R. Fiscal'!$AA$57="Mayor"),CONCATENATE("R8C",'Mapa R. Fiscal'!$O$57),"")</f>
        <v/>
      </c>
      <c r="AH33" s="270" t="str">
        <f>IF(AND('Mapa R. Fiscal'!$Y$52="Media",'Mapa R. Fiscal'!$AA$52="Catastrófico"),CONCATENATE("R8C",'Mapa R. Fiscal'!$O$52),"")</f>
        <v/>
      </c>
      <c r="AI33" s="271" t="str">
        <f>IF(AND('Mapa R. Fiscal'!$Y$53="Media",'Mapa R. Fiscal'!$AA$53="Catastrófico"),CONCATENATE("R8C",'Mapa R. Fiscal'!$O$53),"")</f>
        <v/>
      </c>
      <c r="AJ33" s="271" t="str">
        <f>IF(AND('Mapa R. Fiscal'!$Y$54="Media",'Mapa R. Fiscal'!$AA$54="Catastrófico"),CONCATENATE("R8C",'Mapa R. Fiscal'!$O$54),"")</f>
        <v/>
      </c>
      <c r="AK33" s="271" t="str">
        <f>IF(AND('Mapa R. Fiscal'!$Y$55="Media",'Mapa R. Fiscal'!$AA$55="Catastrófico"),CONCATENATE("R8C",'Mapa R. Fiscal'!$O$55),"")</f>
        <v/>
      </c>
      <c r="AL33" s="271" t="str">
        <f>IF(AND('Mapa R. Fiscal'!$Y$56="Media",'Mapa R. Fiscal'!$AA$56="Catastrófico"),CONCATENATE("R8C",'Mapa R. Fiscal'!$O$56),"")</f>
        <v/>
      </c>
      <c r="AM33" s="272" t="str">
        <f>IF(AND('Mapa R. Fiscal'!$Y$57="Media",'Mapa R. Fiscal'!$AA$57="Catastrófico"),CONCATENATE("R8C",'Mapa R. Fiscal'!$O$57),"")</f>
        <v/>
      </c>
      <c r="AN33" s="15"/>
      <c r="AO33" s="760"/>
      <c r="AP33" s="761"/>
      <c r="AQ33" s="761"/>
      <c r="AR33" s="761"/>
      <c r="AS33" s="761"/>
      <c r="AT33" s="76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3"/>
      <c r="C34" s="643"/>
      <c r="D34" s="644"/>
      <c r="E34" s="732"/>
      <c r="F34" s="733"/>
      <c r="G34" s="733"/>
      <c r="H34" s="733"/>
      <c r="I34" s="734"/>
      <c r="J34" s="282" t="str">
        <f>IF(AND('Mapa R. Fiscal'!$Y$58="Media",'Mapa R. Fiscal'!$AA$58="Leve"),CONCATENATE("R9C",'Mapa R. Fiscal'!$O$58),"")</f>
        <v/>
      </c>
      <c r="K34" s="283" t="str">
        <f>IF(AND('Mapa R. Fiscal'!$Y$59="Media",'Mapa R. Fiscal'!$AA$59="Leve"),CONCATENATE("R9C",'Mapa R. Fiscal'!$O$59),"")</f>
        <v/>
      </c>
      <c r="L34" s="283" t="str">
        <f>IF(AND('Mapa R. Fiscal'!$Y$60="Media",'Mapa R. Fiscal'!$AA$60="Leve"),CONCATENATE("R9C",'Mapa R. Fiscal'!$O$60),"")</f>
        <v/>
      </c>
      <c r="M34" s="283" t="str">
        <f>IF(AND('Mapa R. Fiscal'!$Y$61="Media",'Mapa R. Fiscal'!$AA$61="Leve"),CONCATENATE("R9C",'Mapa R. Fiscal'!$O$61),"")</f>
        <v/>
      </c>
      <c r="N34" s="283" t="str">
        <f>IF(AND('Mapa R. Fiscal'!$Y$62="Media",'Mapa R. Fiscal'!$AA$62="Leve"),CONCATENATE("R9C",'Mapa R. Fiscal'!$O$62),"")</f>
        <v/>
      </c>
      <c r="O34" s="284" t="str">
        <f>IF(AND('Mapa R. Fiscal'!$Y$63="Media",'Mapa R. Fiscal'!$AA$63="Leve"),CONCATENATE("R9C",'Mapa R. Fiscal'!$O$63),"")</f>
        <v/>
      </c>
      <c r="P34" s="282" t="str">
        <f>IF(AND('Mapa R. Fiscal'!$Y$58="Media",'Mapa R. Fiscal'!$AA$58="Menor"),CONCATENATE("R9C",'Mapa R. Fiscal'!$O$58),"")</f>
        <v/>
      </c>
      <c r="Q34" s="283" t="str">
        <f>IF(AND('Mapa R. Fiscal'!$Y$59="Media",'Mapa R. Fiscal'!$AA$59="Menor"),CONCATENATE("R9C",'Mapa R. Fiscal'!$O$59),"")</f>
        <v/>
      </c>
      <c r="R34" s="283" t="str">
        <f>IF(AND('Mapa R. Fiscal'!$Y$60="Media",'Mapa R. Fiscal'!$AA$60="Menor"),CONCATENATE("R9C",'Mapa R. Fiscal'!$O$60),"")</f>
        <v/>
      </c>
      <c r="S34" s="283" t="str">
        <f>IF(AND('Mapa R. Fiscal'!$Y$61="Media",'Mapa R. Fiscal'!$AA$61="Menor"),CONCATENATE("R9C",'Mapa R. Fiscal'!$O$61),"")</f>
        <v/>
      </c>
      <c r="T34" s="283" t="str">
        <f>IF(AND('Mapa R. Fiscal'!$Y$62="Media",'Mapa R. Fiscal'!$AA$62="Menor"),CONCATENATE("R9C",'Mapa R. Fiscal'!$O$62),"")</f>
        <v/>
      </c>
      <c r="U34" s="284" t="str">
        <f>IF(AND('Mapa R. Fiscal'!$Y$63="Media",'Mapa R. Fiscal'!$AA$63="Menor"),CONCATENATE("R9C",'Mapa R. Fiscal'!$O$63),"")</f>
        <v/>
      </c>
      <c r="V34" s="282" t="str">
        <f>IF(AND('Mapa R. Fiscal'!$Y$58="Media",'Mapa R. Fiscal'!$AA$58="Moderado"),CONCATENATE("R9C",'Mapa R. Fiscal'!$O$58),"")</f>
        <v/>
      </c>
      <c r="W34" s="283" t="str">
        <f>IF(AND('Mapa R. Fiscal'!$Y$59="Media",'Mapa R. Fiscal'!$AA$59="Moderado"),CONCATENATE("R9C",'Mapa R. Fiscal'!$O$59),"")</f>
        <v/>
      </c>
      <c r="X34" s="283" t="str">
        <f>IF(AND('Mapa R. Fiscal'!$Y$60="Media",'Mapa R. Fiscal'!$AA$60="Moderado"),CONCATENATE("R9C",'Mapa R. Fiscal'!$O$60),"")</f>
        <v/>
      </c>
      <c r="Y34" s="283" t="str">
        <f>IF(AND('Mapa R. Fiscal'!$Y$61="Media",'Mapa R. Fiscal'!$AA$61="Moderado"),CONCATENATE("R9C",'Mapa R. Fiscal'!$O$61),"")</f>
        <v/>
      </c>
      <c r="Z34" s="283" t="str">
        <f>IF(AND('Mapa R. Fiscal'!$Y$62="Media",'Mapa R. Fiscal'!$AA$62="Moderado"),CONCATENATE("R9C",'Mapa R. Fiscal'!$O$62),"")</f>
        <v/>
      </c>
      <c r="AA34" s="284" t="str">
        <f>IF(AND('Mapa R. Fiscal'!$Y$63="Media",'Mapa R. Fiscal'!$AA$63="Moderado"),CONCATENATE("R9C",'Mapa R. Fiscal'!$O$63),"")</f>
        <v/>
      </c>
      <c r="AB34" s="267" t="str">
        <f>IF(AND('Mapa R. Fiscal'!$Y$58="Media",'Mapa R. Fiscal'!$AA$58="Mayor"),CONCATENATE("R9C",'Mapa R. Fiscal'!$O$58),"")</f>
        <v/>
      </c>
      <c r="AC34" s="268" t="str">
        <f>IF(AND('Mapa R. Fiscal'!$Y$59="Media",'Mapa R. Fiscal'!$AA$59="Mayor"),CONCATENATE("R9C",'Mapa R. Fiscal'!$O$59),"")</f>
        <v/>
      </c>
      <c r="AD34" s="268" t="str">
        <f>IF(AND('Mapa R. Fiscal'!$Y$60="Media",'Mapa R. Fiscal'!$AA$60="Mayor"),CONCATENATE("R9C",'Mapa R. Fiscal'!$O$60),"")</f>
        <v/>
      </c>
      <c r="AE34" s="268" t="str">
        <f>IF(AND('Mapa R. Fiscal'!$Y$61="Media",'Mapa R. Fiscal'!$AA$61="Mayor"),CONCATENATE("R9C",'Mapa R. Fiscal'!$O$61),"")</f>
        <v/>
      </c>
      <c r="AF34" s="268" t="str">
        <f>IF(AND('Mapa R. Fiscal'!$Y$62="Media",'Mapa R. Fiscal'!$AA$62="Mayor"),CONCATENATE("R9C",'Mapa R. Fiscal'!$O$62),"")</f>
        <v/>
      </c>
      <c r="AG34" s="269" t="str">
        <f>IF(AND('Mapa R. Fiscal'!$Y$63="Media",'Mapa R. Fiscal'!$AA$63="Mayor"),CONCATENATE("R9C",'Mapa R. Fiscal'!$O$63),"")</f>
        <v/>
      </c>
      <c r="AH34" s="270" t="str">
        <f>IF(AND('Mapa R. Fiscal'!$Y$58="Media",'Mapa R. Fiscal'!$AA$58="Catastrófico"),CONCATENATE("R9C",'Mapa R. Fiscal'!$O$58),"")</f>
        <v/>
      </c>
      <c r="AI34" s="271" t="str">
        <f>IF(AND('Mapa R. Fiscal'!$Y$59="Media",'Mapa R. Fiscal'!$AA$59="Catastrófico"),CONCATENATE("R9C",'Mapa R. Fiscal'!$O$59),"")</f>
        <v/>
      </c>
      <c r="AJ34" s="271" t="str">
        <f>IF(AND('Mapa R. Fiscal'!$Y$60="Media",'Mapa R. Fiscal'!$AA$60="Catastrófico"),CONCATENATE("R9C",'Mapa R. Fiscal'!$O$60),"")</f>
        <v/>
      </c>
      <c r="AK34" s="271" t="str">
        <f>IF(AND('Mapa R. Fiscal'!$Y$61="Media",'Mapa R. Fiscal'!$AA$61="Catastrófico"),CONCATENATE("R9C",'Mapa R. Fiscal'!$O$61),"")</f>
        <v/>
      </c>
      <c r="AL34" s="271" t="str">
        <f>IF(AND('Mapa R. Fiscal'!$Y$62="Media",'Mapa R. Fiscal'!$AA$62="Catastrófico"),CONCATENATE("R9C",'Mapa R. Fiscal'!$O$62),"")</f>
        <v/>
      </c>
      <c r="AM34" s="272" t="str">
        <f>IF(AND('Mapa R. Fiscal'!$Y$63="Media",'Mapa R. Fiscal'!$AA$63="Catastrófico"),CONCATENATE("R9C",'Mapa R. Fiscal'!$O$63),"")</f>
        <v/>
      </c>
      <c r="AN34" s="15"/>
      <c r="AO34" s="760"/>
      <c r="AP34" s="761"/>
      <c r="AQ34" s="761"/>
      <c r="AR34" s="761"/>
      <c r="AS34" s="761"/>
      <c r="AT34" s="76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3"/>
      <c r="C35" s="643"/>
      <c r="D35" s="644"/>
      <c r="E35" s="735"/>
      <c r="F35" s="736"/>
      <c r="G35" s="736"/>
      <c r="H35" s="736"/>
      <c r="I35" s="737"/>
      <c r="J35" s="282" t="str">
        <f>IF(AND('Mapa R. Fiscal'!$Y$64="Media",'Mapa R. Fiscal'!$AA$64="Leve"),CONCATENATE("R10C",'Mapa R. Fiscal'!$O$64),"")</f>
        <v/>
      </c>
      <c r="K35" s="283" t="str">
        <f>IF(AND('Mapa R. Fiscal'!$Y$65="Media",'Mapa R. Fiscal'!$AA$65="Leve"),CONCATENATE("R10C",'Mapa R. Fiscal'!$O$65),"")</f>
        <v/>
      </c>
      <c r="L35" s="283" t="str">
        <f>IF(AND('Mapa R. Fiscal'!$Y$66="Media",'Mapa R. Fiscal'!$AA$66="Leve"),CONCATENATE("R10C",'Mapa R. Fiscal'!$O$66),"")</f>
        <v/>
      </c>
      <c r="M35" s="283" t="str">
        <f>IF(AND('Mapa R. Fiscal'!$Y$67="Media",'Mapa R. Fiscal'!$AA$67="Leve"),CONCATENATE("R10C",'Mapa R. Fiscal'!$O$67),"")</f>
        <v/>
      </c>
      <c r="N35" s="283" t="str">
        <f>IF(AND('Mapa R. Fiscal'!$Y$68="Media",'Mapa R. Fiscal'!$AA$68="Leve"),CONCATENATE("R10C",'Mapa R. Fiscal'!$O$68),"")</f>
        <v/>
      </c>
      <c r="O35" s="284" t="str">
        <f>IF(AND('Mapa R. Fiscal'!$Y$69="Media",'Mapa R. Fiscal'!$AA$69="Leve"),CONCATENATE("R10C",'Mapa R. Fiscal'!$O$69),"")</f>
        <v/>
      </c>
      <c r="P35" s="282" t="str">
        <f>IF(AND('Mapa R. Fiscal'!$Y$64="Media",'Mapa R. Fiscal'!$AA$64="Menor"),CONCATENATE("R10C",'Mapa R. Fiscal'!$O$64),"")</f>
        <v/>
      </c>
      <c r="Q35" s="283" t="str">
        <f>IF(AND('Mapa R. Fiscal'!$Y$65="Media",'Mapa R. Fiscal'!$AA$65="Menor"),CONCATENATE("R10C",'Mapa R. Fiscal'!$O$65),"")</f>
        <v/>
      </c>
      <c r="R35" s="283" t="str">
        <f>IF(AND('Mapa R. Fiscal'!$Y$66="Media",'Mapa R. Fiscal'!$AA$66="Menor"),CONCATENATE("R10C",'Mapa R. Fiscal'!$O$66),"")</f>
        <v/>
      </c>
      <c r="S35" s="283" t="str">
        <f>IF(AND('Mapa R. Fiscal'!$Y$67="Media",'Mapa R. Fiscal'!$AA$67="Menor"),CONCATENATE("R10C",'Mapa R. Fiscal'!$O$67),"")</f>
        <v/>
      </c>
      <c r="T35" s="283" t="str">
        <f>IF(AND('Mapa R. Fiscal'!$Y$68="Media",'Mapa R. Fiscal'!$AA$68="Menor"),CONCATENATE("R10C",'Mapa R. Fiscal'!$O$68),"")</f>
        <v/>
      </c>
      <c r="U35" s="284" t="str">
        <f>IF(AND('Mapa R. Fiscal'!$Y$69="Media",'Mapa R. Fiscal'!$AA$69="Menor"),CONCATENATE("R10C",'Mapa R. Fiscal'!$O$69),"")</f>
        <v/>
      </c>
      <c r="V35" s="282" t="str">
        <f>IF(AND('Mapa R. Fiscal'!$Y$64="Media",'Mapa R. Fiscal'!$AA$64="Moderado"),CONCATENATE("R10C",'Mapa R. Fiscal'!$O$64),"")</f>
        <v/>
      </c>
      <c r="W35" s="283" t="str">
        <f>IF(AND('Mapa R. Fiscal'!$Y$65="Media",'Mapa R. Fiscal'!$AA$65="Moderado"),CONCATENATE("R10C",'Mapa R. Fiscal'!$O$65),"")</f>
        <v/>
      </c>
      <c r="X35" s="283" t="str">
        <f>IF(AND('Mapa R. Fiscal'!$Y$66="Media",'Mapa R. Fiscal'!$AA$66="Moderado"),CONCATENATE("R10C",'Mapa R. Fiscal'!$O$66),"")</f>
        <v/>
      </c>
      <c r="Y35" s="283" t="str">
        <f>IF(AND('Mapa R. Fiscal'!$Y$67="Media",'Mapa R. Fiscal'!$AA$67="Moderado"),CONCATENATE("R10C",'Mapa R. Fiscal'!$O$67),"")</f>
        <v/>
      </c>
      <c r="Z35" s="283" t="str">
        <f>IF(AND('Mapa R. Fiscal'!$Y$68="Media",'Mapa R. Fiscal'!$AA$68="Moderado"),CONCATENATE("R10C",'Mapa R. Fiscal'!$O$68),"")</f>
        <v/>
      </c>
      <c r="AA35" s="284" t="str">
        <f>IF(AND('Mapa R. Fiscal'!$Y$69="Media",'Mapa R. Fiscal'!$AA$69="Moderado"),CONCATENATE("R10C",'Mapa R. Fiscal'!$O$69),"")</f>
        <v/>
      </c>
      <c r="AB35" s="273" t="str">
        <f>IF(AND('Mapa R. Fiscal'!$Y$64="Media",'Mapa R. Fiscal'!$AA$64="Mayor"),CONCATENATE("R10C",'Mapa R. Fiscal'!$O$64),"")</f>
        <v/>
      </c>
      <c r="AC35" s="274" t="str">
        <f>IF(AND('Mapa R. Fiscal'!$Y$65="Media",'Mapa R. Fiscal'!$AA$65="Mayor"),CONCATENATE("R10C",'Mapa R. Fiscal'!$O$65),"")</f>
        <v/>
      </c>
      <c r="AD35" s="274" t="str">
        <f>IF(AND('Mapa R. Fiscal'!$Y$66="Media",'Mapa R. Fiscal'!$AA$66="Mayor"),CONCATENATE("R10C",'Mapa R. Fiscal'!$O$66),"")</f>
        <v/>
      </c>
      <c r="AE35" s="274" t="str">
        <f>IF(AND('Mapa R. Fiscal'!$Y$67="Media",'Mapa R. Fiscal'!$AA$67="Mayor"),CONCATENATE("R10C",'Mapa R. Fiscal'!$O$67),"")</f>
        <v/>
      </c>
      <c r="AF35" s="274" t="str">
        <f>IF(AND('Mapa R. Fiscal'!$Y$68="Media",'Mapa R. Fiscal'!$AA$68="Mayor"),CONCATENATE("R10C",'Mapa R. Fiscal'!$O$68),"")</f>
        <v/>
      </c>
      <c r="AG35" s="275" t="str">
        <f>IF(AND('Mapa R. Fiscal'!$Y$69="Media",'Mapa R. Fiscal'!$AA$69="Mayor"),CONCATENATE("R10C",'Mapa R. Fiscal'!$O$69),"")</f>
        <v/>
      </c>
      <c r="AH35" s="276" t="str">
        <f>IF(AND('Mapa R. Fiscal'!$Y$64="Media",'Mapa R. Fiscal'!$AA$64="Catastrófico"),CONCATENATE("R10C",'Mapa R. Fiscal'!$O$64),"")</f>
        <v/>
      </c>
      <c r="AI35" s="277" t="str">
        <f>IF(AND('Mapa R. Fiscal'!$Y$65="Media",'Mapa R. Fiscal'!$AA$65="Catastrófico"),CONCATENATE("R10C",'Mapa R. Fiscal'!$O$65),"")</f>
        <v/>
      </c>
      <c r="AJ35" s="277" t="str">
        <f>IF(AND('Mapa R. Fiscal'!$Y$66="Media",'Mapa R. Fiscal'!$AA$66="Catastrófico"),CONCATENATE("R10C",'Mapa R. Fiscal'!$O$66),"")</f>
        <v/>
      </c>
      <c r="AK35" s="277" t="str">
        <f>IF(AND('Mapa R. Fiscal'!$Y$67="Media",'Mapa R. Fiscal'!$AA$67="Catastrófico"),CONCATENATE("R10C",'Mapa R. Fiscal'!$O$67),"")</f>
        <v/>
      </c>
      <c r="AL35" s="277" t="str">
        <f>IF(AND('Mapa R. Fiscal'!$Y$68="Media",'Mapa R. Fiscal'!$AA$68="Catastrófico"),CONCATENATE("R10C",'Mapa R. Fiscal'!$O$68),"")</f>
        <v/>
      </c>
      <c r="AM35" s="278" t="str">
        <f>IF(AND('Mapa R. Fiscal'!$Y$69="Media",'Mapa R. Fiscal'!$AA$69="Catastrófico"),CONCATENATE("R10C",'Mapa R. Fiscal'!$O$69),"")</f>
        <v/>
      </c>
      <c r="AN35" s="15"/>
      <c r="AO35" s="763"/>
      <c r="AP35" s="764"/>
      <c r="AQ35" s="764"/>
      <c r="AR35" s="764"/>
      <c r="AS35" s="764"/>
      <c r="AT35" s="76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3"/>
      <c r="C36" s="643"/>
      <c r="D36" s="644"/>
      <c r="E36" s="729" t="s">
        <v>574</v>
      </c>
      <c r="F36" s="730"/>
      <c r="G36" s="730"/>
      <c r="H36" s="730"/>
      <c r="I36" s="730"/>
      <c r="J36" s="288" t="str">
        <f>IF(AND('Mapa R. Fiscal'!$Y$10="Baja",'Mapa R. Fiscal'!$AA$10="Leve"),CONCATENATE("R1C",'Mapa R. Fiscal'!$O$10),"")</f>
        <v/>
      </c>
      <c r="K36" s="289" t="str">
        <f ca="1">IF(AND('Mapa R. Fiscal'!$Y$11="Baja",'Mapa R. Fiscal'!$AA$11="Leve"),CONCATENATE("R1C",'Mapa R. Fiscal'!$O$11),"")</f>
        <v/>
      </c>
      <c r="L36" s="289" t="str">
        <f>IF(AND('Mapa R. Fiscal'!$Y$12="Baja",'Mapa R. Fiscal'!$AA$12="Leve"),CONCATENATE("R1C",'Mapa R. Fiscal'!$O$12),"")</f>
        <v/>
      </c>
      <c r="M36" s="289" t="str">
        <f>IF(AND('Mapa R. Fiscal'!$Y$13="Baja",'Mapa R. Fiscal'!$AA$13="Leve"),CONCATENATE("R1C",'Mapa R. Fiscal'!$O$13),"")</f>
        <v/>
      </c>
      <c r="N36" s="289" t="str">
        <f>IF(AND('Mapa R. Fiscal'!$Y$14="Baja",'Mapa R. Fiscal'!$AA$14="Leve"),CONCATENATE("R1C",'Mapa R. Fiscal'!$O$14),"")</f>
        <v/>
      </c>
      <c r="O36" s="290" t="str">
        <f>IF(AND('Mapa R. Fiscal'!$Y$15="Baja",'Mapa R. Fiscal'!$AA$15="Leve"),CONCATENATE("R1C",'Mapa R. Fiscal'!$O$15),"")</f>
        <v/>
      </c>
      <c r="P36" s="279" t="str">
        <f>IF(AND('Mapa R. Fiscal'!$Y$10="Baja",'Mapa R. Fiscal'!$AA$10="Menor"),CONCATENATE("R1C",'Mapa R. Fiscal'!$O$10),"")</f>
        <v/>
      </c>
      <c r="Q36" s="280" t="str">
        <f ca="1">IF(AND('Mapa R. Fiscal'!$Y$11="Baja",'Mapa R. Fiscal'!$AA$11="Menor"),CONCATENATE("R1C",'Mapa R. Fiscal'!$O$11),"")</f>
        <v/>
      </c>
      <c r="R36" s="280" t="str">
        <f>IF(AND('Mapa R. Fiscal'!$Y$12="Baja",'Mapa R. Fiscal'!$AA$12="Menor"),CONCATENATE("R1C",'Mapa R. Fiscal'!$O$12),"")</f>
        <v/>
      </c>
      <c r="S36" s="280" t="str">
        <f>IF(AND('Mapa R. Fiscal'!$Y$13="Baja",'Mapa R. Fiscal'!$AA$13="Menor"),CONCATENATE("R1C",'Mapa R. Fiscal'!$O$13),"")</f>
        <v/>
      </c>
      <c r="T36" s="280" t="str">
        <f>IF(AND('Mapa R. Fiscal'!$Y$14="Baja",'Mapa R. Fiscal'!$AA$14="Menor"),CONCATENATE("R1C",'Mapa R. Fiscal'!$O$14),"")</f>
        <v/>
      </c>
      <c r="U36" s="281" t="str">
        <f>IF(AND('Mapa R. Fiscal'!$Y$15="Baja",'Mapa R. Fiscal'!$AA$15="Menor"),CONCATENATE("R1C",'Mapa R. Fiscal'!$O$15),"")</f>
        <v/>
      </c>
      <c r="V36" s="279" t="str">
        <f>IF(AND('Mapa R. Fiscal'!$Y$10="Baja",'Mapa R. Fiscal'!$AA$10="Moderado"),CONCATENATE("R1C",'Mapa R. Fiscal'!$O$10),"")</f>
        <v/>
      </c>
      <c r="W36" s="280" t="str">
        <f ca="1">IF(AND('Mapa R. Fiscal'!$Y$11="Baja",'Mapa R. Fiscal'!$AA$11="Moderado"),CONCATENATE("R1C",'Mapa R. Fiscal'!$O$11),"")</f>
        <v/>
      </c>
      <c r="X36" s="280" t="str">
        <f>IF(AND('Mapa R. Fiscal'!$Y$12="Baja",'Mapa R. Fiscal'!$AA$12="Moderado"),CONCATENATE("R1C",'Mapa R. Fiscal'!$O$12),"")</f>
        <v/>
      </c>
      <c r="Y36" s="280" t="str">
        <f>IF(AND('Mapa R. Fiscal'!$Y$13="Baja",'Mapa R. Fiscal'!$AA$13="Moderado"),CONCATENATE("R1C",'Mapa R. Fiscal'!$O$13),"")</f>
        <v/>
      </c>
      <c r="Z36" s="280" t="str">
        <f>IF(AND('Mapa R. Fiscal'!$Y$14="Baja",'Mapa R. Fiscal'!$AA$14="Moderado"),CONCATENATE("R1C",'Mapa R. Fiscal'!$O$14),"")</f>
        <v/>
      </c>
      <c r="AA36" s="281" t="str">
        <f>IF(AND('Mapa R. Fiscal'!$Y$15="Baja",'Mapa R. Fiscal'!$AA$15="Moderado"),CONCATENATE("R1C",'Mapa R. Fiscal'!$O$15),"")</f>
        <v/>
      </c>
      <c r="AB36" s="261" t="str">
        <f>IF(AND('Mapa R. Fiscal'!$Y$10="Baja",'Mapa R. Fiscal'!$AA$10="Mayor"),CONCATENATE("R1C",'Mapa R. Fiscal'!$O$10),"")</f>
        <v/>
      </c>
      <c r="AC36" s="262" t="str">
        <f ca="1">IF(AND('Mapa R. Fiscal'!$Y$11="Baja",'Mapa R. Fiscal'!$AA$11="Mayor"),CONCATENATE("R1C",'Mapa R. Fiscal'!$O$11),"")</f>
        <v/>
      </c>
      <c r="AD36" s="262" t="str">
        <f>IF(AND('Mapa R. Fiscal'!$Y$12="Baja",'Mapa R. Fiscal'!$AA$12="Mayor"),CONCATENATE("R1C",'Mapa R. Fiscal'!$O$12),"")</f>
        <v/>
      </c>
      <c r="AE36" s="262" t="str">
        <f>IF(AND('Mapa R. Fiscal'!$Y$13="Baja",'Mapa R. Fiscal'!$AA$13="Mayor"),CONCATENATE("R1C",'Mapa R. Fiscal'!$O$13),"")</f>
        <v/>
      </c>
      <c r="AF36" s="262" t="str">
        <f>IF(AND('Mapa R. Fiscal'!$Y$14="Baja",'Mapa R. Fiscal'!$AA$14="Mayor"),CONCATENATE("R1C",'Mapa R. Fiscal'!$O$14),"")</f>
        <v/>
      </c>
      <c r="AG36" s="263" t="str">
        <f>IF(AND('Mapa R. Fiscal'!$Y$15="Baja",'Mapa R. Fiscal'!$AA$15="Mayor"),CONCATENATE("R1C",'Mapa R. Fiscal'!$O$15),"")</f>
        <v/>
      </c>
      <c r="AH36" s="264" t="str">
        <f>IF(AND('Mapa R. Fiscal'!$Y$10="Baja",'Mapa R. Fiscal'!$AA$10="Catastrófico"),CONCATENATE("R1C",'Mapa R. Fiscal'!$O$10),"")</f>
        <v/>
      </c>
      <c r="AI36" s="265" t="str">
        <f ca="1">IF(AND('Mapa R. Fiscal'!$Y$11="Baja",'Mapa R. Fiscal'!$AA$11="Catastrófico"),CONCATENATE("R1C",'Mapa R. Fiscal'!$O$11),"")</f>
        <v/>
      </c>
      <c r="AJ36" s="265" t="str">
        <f>IF(AND('Mapa R. Fiscal'!$Y$12="Baja",'Mapa R. Fiscal'!$AA$12="Catastrófico"),CONCATENATE("R1C",'Mapa R. Fiscal'!$O$12),"")</f>
        <v/>
      </c>
      <c r="AK36" s="265" t="str">
        <f>IF(AND('Mapa R. Fiscal'!$Y$13="Baja",'Mapa R. Fiscal'!$AA$13="Catastrófico"),CONCATENATE("R1C",'Mapa R. Fiscal'!$O$13),"")</f>
        <v/>
      </c>
      <c r="AL36" s="265" t="str">
        <f>IF(AND('Mapa R. Fiscal'!$Y$14="Baja",'Mapa R. Fiscal'!$AA$14="Catastrófico"),CONCATENATE("R1C",'Mapa R. Fiscal'!$O$14),"")</f>
        <v/>
      </c>
      <c r="AM36" s="266" t="str">
        <f>IF(AND('Mapa R. Fiscal'!$Y$15="Baja",'Mapa R. Fiscal'!$AA$15="Catastrófico"),CONCATENATE("R1C",'Mapa R. Fiscal'!$O$15),"")</f>
        <v/>
      </c>
      <c r="AN36" s="15"/>
      <c r="AO36" s="766" t="s">
        <v>575</v>
      </c>
      <c r="AP36" s="767"/>
      <c r="AQ36" s="767"/>
      <c r="AR36" s="767"/>
      <c r="AS36" s="767"/>
      <c r="AT36" s="76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3"/>
      <c r="C37" s="643"/>
      <c r="D37" s="644"/>
      <c r="E37" s="747"/>
      <c r="F37" s="733"/>
      <c r="G37" s="733"/>
      <c r="H37" s="733"/>
      <c r="I37" s="733"/>
      <c r="J37" s="291" t="str">
        <f>IF(AND('Mapa R. Fiscal'!$Y$16="Baja",'Mapa R. Fiscal'!$AA$16="Leve"),CONCATENATE("R2C",'Mapa R. Fiscal'!$O$16),"")</f>
        <v/>
      </c>
      <c r="K37" s="292" t="str">
        <f>IF(AND('Mapa R. Fiscal'!$Y$17="Baja",'Mapa R. Fiscal'!$AA$17="Leve"),CONCATENATE("R2C",'Mapa R. Fiscal'!$O$17),"")</f>
        <v/>
      </c>
      <c r="L37" s="292" t="str">
        <f>IF(AND('Mapa R. Fiscal'!$Y$18="Baja",'Mapa R. Fiscal'!$AA$18="Leve"),CONCATENATE("R2C",'Mapa R. Fiscal'!$O$18),"")</f>
        <v/>
      </c>
      <c r="M37" s="292" t="str">
        <f>IF(AND('Mapa R. Fiscal'!$Y$19="Baja",'Mapa R. Fiscal'!$AA$19="Leve"),CONCATENATE("R2C",'Mapa R. Fiscal'!$O$19),"")</f>
        <v/>
      </c>
      <c r="N37" s="292" t="str">
        <f>IF(AND('Mapa R. Fiscal'!$Y$20="Baja",'Mapa R. Fiscal'!$AA$20="Leve"),CONCATENATE("R2C",'Mapa R. Fiscal'!$O$20),"")</f>
        <v/>
      </c>
      <c r="O37" s="293" t="str">
        <f>IF(AND('Mapa R. Fiscal'!$Y$21="Baja",'Mapa R. Fiscal'!$AA$21="Leve"),CONCATENATE("R2C",'Mapa R. Fiscal'!$O$21),"")</f>
        <v/>
      </c>
      <c r="P37" s="282" t="str">
        <f>IF(AND('Mapa R. Fiscal'!$Y$16="Baja",'Mapa R. Fiscal'!$AA$16="Menor"),CONCATENATE("R2C",'Mapa R. Fiscal'!$O$16),"")</f>
        <v/>
      </c>
      <c r="Q37" s="283" t="str">
        <f>IF(AND('Mapa R. Fiscal'!$Y$17="Baja",'Mapa R. Fiscal'!$AA$17="Menor"),CONCATENATE("R2C",'Mapa R. Fiscal'!$O$17),"")</f>
        <v/>
      </c>
      <c r="R37" s="283" t="str">
        <f>IF(AND('Mapa R. Fiscal'!$Y$18="Baja",'Mapa R. Fiscal'!$AA$18="Menor"),CONCATENATE("R2C",'Mapa R. Fiscal'!$O$18),"")</f>
        <v/>
      </c>
      <c r="S37" s="283" t="str">
        <f>IF(AND('Mapa R. Fiscal'!$Y$19="Baja",'Mapa R. Fiscal'!$AA$19="Menor"),CONCATENATE("R2C",'Mapa R. Fiscal'!$O$19),"")</f>
        <v/>
      </c>
      <c r="T37" s="283" t="str">
        <f>IF(AND('Mapa R. Fiscal'!$Y$20="Baja",'Mapa R. Fiscal'!$AA$20="Menor"),CONCATENATE("R2C",'Mapa R. Fiscal'!$O$20),"")</f>
        <v/>
      </c>
      <c r="U37" s="284" t="str">
        <f>IF(AND('Mapa R. Fiscal'!$Y$21="Baja",'Mapa R. Fiscal'!$AA$21="Menor"),CONCATENATE("R2C",'Mapa R. Fiscal'!$O$21),"")</f>
        <v/>
      </c>
      <c r="V37" s="282" t="str">
        <f>IF(AND('Mapa R. Fiscal'!$Y$16="Baja",'Mapa R. Fiscal'!$AA$16="Moderado"),CONCATENATE("R2C",'Mapa R. Fiscal'!$O$16),"")</f>
        <v/>
      </c>
      <c r="W37" s="283" t="str">
        <f>IF(AND('Mapa R. Fiscal'!$Y$17="Baja",'Mapa R. Fiscal'!$AA$17="Moderado"),CONCATENATE("R2C",'Mapa R. Fiscal'!$O$17),"")</f>
        <v/>
      </c>
      <c r="X37" s="283" t="str">
        <f>IF(AND('Mapa R. Fiscal'!$Y$18="Baja",'Mapa R. Fiscal'!$AA$18="Moderado"),CONCATENATE("R2C",'Mapa R. Fiscal'!$O$18),"")</f>
        <v/>
      </c>
      <c r="Y37" s="283" t="str">
        <f>IF(AND('Mapa R. Fiscal'!$Y$19="Baja",'Mapa R. Fiscal'!$AA$19="Moderado"),CONCATENATE("R2C",'Mapa R. Fiscal'!$O$19),"")</f>
        <v/>
      </c>
      <c r="Z37" s="283" t="str">
        <f>IF(AND('Mapa R. Fiscal'!$Y$20="Baja",'Mapa R. Fiscal'!$AA$20="Moderado"),CONCATENATE("R2C",'Mapa R. Fiscal'!$O$20),"")</f>
        <v/>
      </c>
      <c r="AA37" s="284" t="str">
        <f>IF(AND('Mapa R. Fiscal'!$Y$21="Baja",'Mapa R. Fiscal'!$AA$21="Moderado"),CONCATENATE("R2C",'Mapa R. Fiscal'!$O$21),"")</f>
        <v/>
      </c>
      <c r="AB37" s="267" t="str">
        <f>IF(AND('Mapa R. Fiscal'!$Y$16="Baja",'Mapa R. Fiscal'!$AA$16="Mayor"),CONCATENATE("R2C",'Mapa R. Fiscal'!$O$16),"")</f>
        <v/>
      </c>
      <c r="AC37" s="268" t="str">
        <f>IF(AND('Mapa R. Fiscal'!$Y$17="Baja",'Mapa R. Fiscal'!$AA$17="Mayor"),CONCATENATE("R2C",'Mapa R. Fiscal'!$O$17),"")</f>
        <v/>
      </c>
      <c r="AD37" s="268" t="str">
        <f>IF(AND('Mapa R. Fiscal'!$Y$18="Baja",'Mapa R. Fiscal'!$AA$18="Mayor"),CONCATENATE("R2C",'Mapa R. Fiscal'!$O$18),"")</f>
        <v/>
      </c>
      <c r="AE37" s="268" t="str">
        <f>IF(AND('Mapa R. Fiscal'!$Y$19="Baja",'Mapa R. Fiscal'!$AA$19="Mayor"),CONCATENATE("R2C",'Mapa R. Fiscal'!$O$19),"")</f>
        <v/>
      </c>
      <c r="AF37" s="268" t="str">
        <f>IF(AND('Mapa R. Fiscal'!$Y$20="Baja",'Mapa R. Fiscal'!$AA$20="Mayor"),CONCATENATE("R2C",'Mapa R. Fiscal'!$O$20),"")</f>
        <v/>
      </c>
      <c r="AG37" s="269" t="str">
        <f>IF(AND('Mapa R. Fiscal'!$Y$21="Baja",'Mapa R. Fiscal'!$AA$21="Mayor"),CONCATENATE("R2C",'Mapa R. Fiscal'!$O$21),"")</f>
        <v/>
      </c>
      <c r="AH37" s="270" t="str">
        <f>IF(AND('Mapa R. Fiscal'!$Y$16="Baja",'Mapa R. Fiscal'!$AA$16="Catastrófico"),CONCATENATE("R2C",'Mapa R. Fiscal'!$O$16),"")</f>
        <v/>
      </c>
      <c r="AI37" s="271" t="str">
        <f>IF(AND('Mapa R. Fiscal'!$Y$17="Baja",'Mapa R. Fiscal'!$AA$17="Catastrófico"),CONCATENATE("R2C",'Mapa R. Fiscal'!$O$17),"")</f>
        <v/>
      </c>
      <c r="AJ37" s="271" t="str">
        <f>IF(AND('Mapa R. Fiscal'!$Y$18="Baja",'Mapa R. Fiscal'!$AA$18="Catastrófico"),CONCATENATE("R2C",'Mapa R. Fiscal'!$O$18),"")</f>
        <v/>
      </c>
      <c r="AK37" s="271" t="str">
        <f>IF(AND('Mapa R. Fiscal'!$Y$19="Baja",'Mapa R. Fiscal'!$AA$19="Catastrófico"),CONCATENATE("R2C",'Mapa R. Fiscal'!$O$19),"")</f>
        <v/>
      </c>
      <c r="AL37" s="271" t="str">
        <f>IF(AND('Mapa R. Fiscal'!$Y$20="Baja",'Mapa R. Fiscal'!$AA$20="Catastrófico"),CONCATENATE("R2C",'Mapa R. Fiscal'!$O$20),"")</f>
        <v/>
      </c>
      <c r="AM37" s="272" t="str">
        <f>IF(AND('Mapa R. Fiscal'!$Y$21="Baja",'Mapa R. Fiscal'!$AA$21="Catastrófico"),CONCATENATE("R2C",'Mapa R. Fiscal'!$O$21),"")</f>
        <v/>
      </c>
      <c r="AN37" s="15"/>
      <c r="AO37" s="769"/>
      <c r="AP37" s="770"/>
      <c r="AQ37" s="770"/>
      <c r="AR37" s="770"/>
      <c r="AS37" s="770"/>
      <c r="AT37" s="77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3"/>
      <c r="C38" s="643"/>
      <c r="D38" s="644"/>
      <c r="E38" s="732"/>
      <c r="F38" s="733"/>
      <c r="G38" s="733"/>
      <c r="H38" s="733"/>
      <c r="I38" s="733"/>
      <c r="J38" s="291" t="str">
        <f>IF(AND('Mapa R. Fiscal'!$Y$22="Baja",'Mapa R. Fiscal'!$AA$22="Leve"),CONCATENATE("R3C",'Mapa R. Fiscal'!$O$22),"")</f>
        <v/>
      </c>
      <c r="K38" s="292" t="str">
        <f>IF(AND('Mapa R. Fiscal'!$Y$23="Baja",'Mapa R. Fiscal'!$AA$23="Leve"),CONCATENATE("R3C",'Mapa R. Fiscal'!$O$23),"")</f>
        <v/>
      </c>
      <c r="L38" s="292" t="str">
        <f>IF(AND('Mapa R. Fiscal'!$Y$24="Baja",'Mapa R. Fiscal'!$AA$24="Leve"),CONCATENATE("R3C",'Mapa R. Fiscal'!$O$24),"")</f>
        <v/>
      </c>
      <c r="M38" s="292" t="str">
        <f>IF(AND('Mapa R. Fiscal'!$Y$25="Baja",'Mapa R. Fiscal'!$AA$25="Leve"),CONCATENATE("R3C",'Mapa R. Fiscal'!$O$25),"")</f>
        <v/>
      </c>
      <c r="N38" s="292" t="str">
        <f>IF(AND('Mapa R. Fiscal'!$Y$26="Baja",'Mapa R. Fiscal'!$AA$26="Leve"),CONCATENATE("R3C",'Mapa R. Fiscal'!$O$26),"")</f>
        <v/>
      </c>
      <c r="O38" s="293" t="str">
        <f>IF(AND('Mapa R. Fiscal'!$Y$27="Baja",'Mapa R. Fiscal'!$AA$27="Leve"),CONCATENATE("R3C",'Mapa R. Fiscal'!$O$27),"")</f>
        <v/>
      </c>
      <c r="P38" s="282" t="str">
        <f>IF(AND('Mapa R. Fiscal'!$Y$22="Baja",'Mapa R. Fiscal'!$AA$22="Menor"),CONCATENATE("R3C",'Mapa R. Fiscal'!$O$22),"")</f>
        <v/>
      </c>
      <c r="Q38" s="283" t="str">
        <f>IF(AND('Mapa R. Fiscal'!$Y$23="Baja",'Mapa R. Fiscal'!$AA$23="Menor"),CONCATENATE("R3C",'Mapa R. Fiscal'!$O$23),"")</f>
        <v/>
      </c>
      <c r="R38" s="283" t="str">
        <f>IF(AND('Mapa R. Fiscal'!$Y$24="Baja",'Mapa R. Fiscal'!$AA$24="Menor"),CONCATENATE("R3C",'Mapa R. Fiscal'!$O$24),"")</f>
        <v/>
      </c>
      <c r="S38" s="283" t="str">
        <f>IF(AND('Mapa R. Fiscal'!$Y$25="Baja",'Mapa R. Fiscal'!$AA$25="Menor"),CONCATENATE("R3C",'Mapa R. Fiscal'!$O$25),"")</f>
        <v/>
      </c>
      <c r="T38" s="283" t="str">
        <f>IF(AND('Mapa R. Fiscal'!$Y$26="Baja",'Mapa R. Fiscal'!$AA$26="Menor"),CONCATENATE("R3C",'Mapa R. Fiscal'!$O$26),"")</f>
        <v/>
      </c>
      <c r="U38" s="284" t="str">
        <f>IF(AND('Mapa R. Fiscal'!$Y$27="Baja",'Mapa R. Fiscal'!$AA$27="Menor"),CONCATENATE("R3C",'Mapa R. Fiscal'!$O$27),"")</f>
        <v/>
      </c>
      <c r="V38" s="282" t="str">
        <f>IF(AND('Mapa R. Fiscal'!$Y$22="Baja",'Mapa R. Fiscal'!$AA$22="Moderado"),CONCATENATE("R3C",'Mapa R. Fiscal'!$O$22),"")</f>
        <v/>
      </c>
      <c r="W38" s="283" t="str">
        <f>IF(AND('Mapa R. Fiscal'!$Y$23="Baja",'Mapa R. Fiscal'!$AA$23="Moderado"),CONCATENATE("R3C",'Mapa R. Fiscal'!$O$23),"")</f>
        <v/>
      </c>
      <c r="X38" s="283" t="str">
        <f>IF(AND('Mapa R. Fiscal'!$Y$24="Baja",'Mapa R. Fiscal'!$AA$24="Moderado"),CONCATENATE("R3C",'Mapa R. Fiscal'!$O$24),"")</f>
        <v/>
      </c>
      <c r="Y38" s="283" t="str">
        <f>IF(AND('Mapa R. Fiscal'!$Y$25="Baja",'Mapa R. Fiscal'!$AA$25="Moderado"),CONCATENATE("R3C",'Mapa R. Fiscal'!$O$25),"")</f>
        <v/>
      </c>
      <c r="Z38" s="283" t="str">
        <f>IF(AND('Mapa R. Fiscal'!$Y$26="Baja",'Mapa R. Fiscal'!$AA$26="Moderado"),CONCATENATE("R3C",'Mapa R. Fiscal'!$O$26),"")</f>
        <v/>
      </c>
      <c r="AA38" s="284" t="str">
        <f>IF(AND('Mapa R. Fiscal'!$Y$27="Baja",'Mapa R. Fiscal'!$AA$27="Moderado"),CONCATENATE("R3C",'Mapa R. Fiscal'!$O$27),"")</f>
        <v/>
      </c>
      <c r="AB38" s="267" t="str">
        <f>IF(AND('Mapa R. Fiscal'!$Y$22="Baja",'Mapa R. Fiscal'!$AA$22="Mayor"),CONCATENATE("R3C",'Mapa R. Fiscal'!$O$22),"")</f>
        <v/>
      </c>
      <c r="AC38" s="268" t="str">
        <f>IF(AND('Mapa R. Fiscal'!$Y$23="Baja",'Mapa R. Fiscal'!$AA$23="Mayor"),CONCATENATE("R3C",'Mapa R. Fiscal'!$O$23),"")</f>
        <v/>
      </c>
      <c r="AD38" s="268" t="str">
        <f>IF(AND('Mapa R. Fiscal'!$Y$24="Baja",'Mapa R. Fiscal'!$AA$24="Mayor"),CONCATENATE("R3C",'Mapa R. Fiscal'!$O$24),"")</f>
        <v/>
      </c>
      <c r="AE38" s="268" t="str">
        <f>IF(AND('Mapa R. Fiscal'!$Y$25="Baja",'Mapa R. Fiscal'!$AA$25="Mayor"),CONCATENATE("R3C",'Mapa R. Fiscal'!$O$25),"")</f>
        <v/>
      </c>
      <c r="AF38" s="268" t="str">
        <f>IF(AND('Mapa R. Fiscal'!$Y$26="Baja",'Mapa R. Fiscal'!$AA$26="Mayor"),CONCATENATE("R3C",'Mapa R. Fiscal'!$O$26),"")</f>
        <v/>
      </c>
      <c r="AG38" s="269" t="str">
        <f>IF(AND('Mapa R. Fiscal'!$Y$27="Baja",'Mapa R. Fiscal'!$AA$27="Mayor"),CONCATENATE("R3C",'Mapa R. Fiscal'!$O$27),"")</f>
        <v/>
      </c>
      <c r="AH38" s="270" t="str">
        <f>IF(AND('Mapa R. Fiscal'!$Y$22="Baja",'Mapa R. Fiscal'!$AA$22="Catastrófico"),CONCATENATE("R3C",'Mapa R. Fiscal'!$O$22),"")</f>
        <v/>
      </c>
      <c r="AI38" s="271" t="str">
        <f>IF(AND('Mapa R. Fiscal'!$Y$23="Baja",'Mapa R. Fiscal'!$AA$23="Catastrófico"),CONCATENATE("R3C",'Mapa R. Fiscal'!$O$23),"")</f>
        <v/>
      </c>
      <c r="AJ38" s="271" t="str">
        <f>IF(AND('Mapa R. Fiscal'!$Y$24="Baja",'Mapa R. Fiscal'!$AA$24="Catastrófico"),CONCATENATE("R3C",'Mapa R. Fiscal'!$O$24),"")</f>
        <v/>
      </c>
      <c r="AK38" s="271" t="str">
        <f>IF(AND('Mapa R. Fiscal'!$Y$25="Baja",'Mapa R. Fiscal'!$AA$25="Catastrófico"),CONCATENATE("R3C",'Mapa R. Fiscal'!$O$25),"")</f>
        <v/>
      </c>
      <c r="AL38" s="271" t="str">
        <f>IF(AND('Mapa R. Fiscal'!$Y$26="Baja",'Mapa R. Fiscal'!$AA$26="Catastrófico"),CONCATENATE("R3C",'Mapa R. Fiscal'!$O$26),"")</f>
        <v/>
      </c>
      <c r="AM38" s="272" t="str">
        <f>IF(AND('Mapa R. Fiscal'!$Y$27="Baja",'Mapa R. Fiscal'!$AA$27="Catastrófico"),CONCATENATE("R3C",'Mapa R. Fiscal'!$O$27),"")</f>
        <v/>
      </c>
      <c r="AN38" s="15"/>
      <c r="AO38" s="769"/>
      <c r="AP38" s="770"/>
      <c r="AQ38" s="770"/>
      <c r="AR38" s="770"/>
      <c r="AS38" s="770"/>
      <c r="AT38" s="77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3"/>
      <c r="C39" s="643"/>
      <c r="D39" s="644"/>
      <c r="E39" s="732"/>
      <c r="F39" s="733"/>
      <c r="G39" s="733"/>
      <c r="H39" s="733"/>
      <c r="I39" s="733"/>
      <c r="J39" s="291" t="str">
        <f>IF(AND('Mapa R. Fiscal'!$Y$28="Baja",'Mapa R. Fiscal'!$AA$28="Leve"),CONCATENATE("R4C",'Mapa R. Fiscal'!$O$28),"")</f>
        <v/>
      </c>
      <c r="K39" s="292" t="str">
        <f>IF(AND('Mapa R. Fiscal'!$Y$29="Baja",'Mapa R. Fiscal'!$AA$29="Leve"),CONCATENATE("R4C",'Mapa R. Fiscal'!$O$29),"")</f>
        <v/>
      </c>
      <c r="L39" s="292" t="str">
        <f>IF(AND('Mapa R. Fiscal'!$Y$30="Baja",'Mapa R. Fiscal'!$AA$30="Leve"),CONCATENATE("R4C",'Mapa R. Fiscal'!$O$30),"")</f>
        <v/>
      </c>
      <c r="M39" s="292" t="str">
        <f>IF(AND('Mapa R. Fiscal'!$Y$31="Baja",'Mapa R. Fiscal'!$AA$31="Leve"),CONCATENATE("R4C",'Mapa R. Fiscal'!$O$31),"")</f>
        <v/>
      </c>
      <c r="N39" s="292" t="str">
        <f>IF(AND('Mapa R. Fiscal'!$Y$32="Baja",'Mapa R. Fiscal'!$AA$32="Leve"),CONCATENATE("R4C",'Mapa R. Fiscal'!$O$32),"")</f>
        <v/>
      </c>
      <c r="O39" s="293" t="str">
        <f>IF(AND('Mapa R. Fiscal'!$Y$33="Baja",'Mapa R. Fiscal'!$AA$33="Leve"),CONCATENATE("R4C",'Mapa R. Fiscal'!$O$33),"")</f>
        <v/>
      </c>
      <c r="P39" s="282" t="str">
        <f>IF(AND('Mapa R. Fiscal'!$Y$28="Baja",'Mapa R. Fiscal'!$AA$28="Menor"),CONCATENATE("R4C",'Mapa R. Fiscal'!$O$28),"")</f>
        <v/>
      </c>
      <c r="Q39" s="283" t="str">
        <f>IF(AND('Mapa R. Fiscal'!$Y$29="Baja",'Mapa R. Fiscal'!$AA$29="Menor"),CONCATENATE("R4C",'Mapa R. Fiscal'!$O$29),"")</f>
        <v/>
      </c>
      <c r="R39" s="283" t="str">
        <f>IF(AND('Mapa R. Fiscal'!$Y$30="Baja",'Mapa R. Fiscal'!$AA$30="Menor"),CONCATENATE("R4C",'Mapa R. Fiscal'!$O$30),"")</f>
        <v/>
      </c>
      <c r="S39" s="283" t="str">
        <f>IF(AND('Mapa R. Fiscal'!$Y$31="Baja",'Mapa R. Fiscal'!$AA$31="Menor"),CONCATENATE("R4C",'Mapa R. Fiscal'!$O$31),"")</f>
        <v/>
      </c>
      <c r="T39" s="283" t="str">
        <f>IF(AND('Mapa R. Fiscal'!$Y$32="Baja",'Mapa R. Fiscal'!$AA$32="Menor"),CONCATENATE("R4C",'Mapa R. Fiscal'!$O$32),"")</f>
        <v/>
      </c>
      <c r="U39" s="284" t="str">
        <f>IF(AND('Mapa R. Fiscal'!$Y$33="Baja",'Mapa R. Fiscal'!$AA$33="Menor"),CONCATENATE("R4C",'Mapa R. Fiscal'!$O$33),"")</f>
        <v/>
      </c>
      <c r="V39" s="282" t="str">
        <f>IF(AND('Mapa R. Fiscal'!$Y$28="Baja",'Mapa R. Fiscal'!$AA$28="Moderado"),CONCATENATE("R4C",'Mapa R. Fiscal'!$O$28),"")</f>
        <v/>
      </c>
      <c r="W39" s="283" t="str">
        <f>IF(AND('Mapa R. Fiscal'!$Y$29="Baja",'Mapa R. Fiscal'!$AA$29="Moderado"),CONCATENATE("R4C",'Mapa R. Fiscal'!$O$29),"")</f>
        <v/>
      </c>
      <c r="X39" s="283" t="str">
        <f>IF(AND('Mapa R. Fiscal'!$Y$30="Baja",'Mapa R. Fiscal'!$AA$30="Moderado"),CONCATENATE("R4C",'Mapa R. Fiscal'!$O$30),"")</f>
        <v/>
      </c>
      <c r="Y39" s="283" t="str">
        <f>IF(AND('Mapa R. Fiscal'!$Y$31="Baja",'Mapa R. Fiscal'!$AA$31="Moderado"),CONCATENATE("R4C",'Mapa R. Fiscal'!$O$31),"")</f>
        <v/>
      </c>
      <c r="Z39" s="283" t="str">
        <f>IF(AND('Mapa R. Fiscal'!$Y$32="Baja",'Mapa R. Fiscal'!$AA$32="Moderado"),CONCATENATE("R4C",'Mapa R. Fiscal'!$O$32),"")</f>
        <v/>
      </c>
      <c r="AA39" s="284" t="str">
        <f>IF(AND('Mapa R. Fiscal'!$Y$33="Baja",'Mapa R. Fiscal'!$AA$33="Moderado"),CONCATENATE("R4C",'Mapa R. Fiscal'!$O$33),"")</f>
        <v/>
      </c>
      <c r="AB39" s="267" t="str">
        <f>IF(AND('Mapa R. Fiscal'!$Y$28="Baja",'Mapa R. Fiscal'!$AA$28="Mayor"),CONCATENATE("R4C",'Mapa R. Fiscal'!$O$28),"")</f>
        <v/>
      </c>
      <c r="AC39" s="268" t="str">
        <f>IF(AND('Mapa R. Fiscal'!$Y$29="Baja",'Mapa R. Fiscal'!$AA$29="Mayor"),CONCATENATE("R4C",'Mapa R. Fiscal'!$O$29),"")</f>
        <v/>
      </c>
      <c r="AD39" s="268" t="str">
        <f>IF(AND('Mapa R. Fiscal'!$Y$30="Baja",'Mapa R. Fiscal'!$AA$30="Mayor"),CONCATENATE("R4C",'Mapa R. Fiscal'!$O$30),"")</f>
        <v/>
      </c>
      <c r="AE39" s="268" t="str">
        <f>IF(AND('Mapa R. Fiscal'!$Y$31="Baja",'Mapa R. Fiscal'!$AA$31="Mayor"),CONCATENATE("R4C",'Mapa R. Fiscal'!$O$31),"")</f>
        <v/>
      </c>
      <c r="AF39" s="268" t="str">
        <f>IF(AND('Mapa R. Fiscal'!$Y$32="Baja",'Mapa R. Fiscal'!$AA$32="Mayor"),CONCATENATE("R4C",'Mapa R. Fiscal'!$O$32),"")</f>
        <v/>
      </c>
      <c r="AG39" s="269" t="str">
        <f>IF(AND('Mapa R. Fiscal'!$Y$33="Baja",'Mapa R. Fiscal'!$AA$33="Mayor"),CONCATENATE("R4C",'Mapa R. Fiscal'!$O$33),"")</f>
        <v/>
      </c>
      <c r="AH39" s="270" t="str">
        <f>IF(AND('Mapa R. Fiscal'!$Y$28="Baja",'Mapa R. Fiscal'!$AA$28="Catastrófico"),CONCATENATE("R4C",'Mapa R. Fiscal'!$O$28),"")</f>
        <v/>
      </c>
      <c r="AI39" s="271" t="str">
        <f>IF(AND('Mapa R. Fiscal'!$Y$29="Baja",'Mapa R. Fiscal'!$AA$29="Catastrófico"),CONCATENATE("R4C",'Mapa R. Fiscal'!$O$29),"")</f>
        <v/>
      </c>
      <c r="AJ39" s="271" t="str">
        <f>IF(AND('Mapa R. Fiscal'!$Y$30="Baja",'Mapa R. Fiscal'!$AA$30="Catastrófico"),CONCATENATE("R4C",'Mapa R. Fiscal'!$O$30),"")</f>
        <v/>
      </c>
      <c r="AK39" s="271" t="str">
        <f>IF(AND('Mapa R. Fiscal'!$Y$31="Baja",'Mapa R. Fiscal'!$AA$31="Catastrófico"),CONCATENATE("R4C",'Mapa R. Fiscal'!$O$31),"")</f>
        <v/>
      </c>
      <c r="AL39" s="271" t="str">
        <f>IF(AND('Mapa R. Fiscal'!$Y$32="Baja",'Mapa R. Fiscal'!$AA$32="Catastrófico"),CONCATENATE("R4C",'Mapa R. Fiscal'!$O$32),"")</f>
        <v/>
      </c>
      <c r="AM39" s="272" t="str">
        <f>IF(AND('Mapa R. Fiscal'!$Y$33="Baja",'Mapa R. Fiscal'!$AA$33="Catastrófico"),CONCATENATE("R4C",'Mapa R. Fiscal'!$O$33),"")</f>
        <v/>
      </c>
      <c r="AN39" s="15"/>
      <c r="AO39" s="769"/>
      <c r="AP39" s="770"/>
      <c r="AQ39" s="770"/>
      <c r="AR39" s="770"/>
      <c r="AS39" s="770"/>
      <c r="AT39" s="77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3"/>
      <c r="C40" s="643"/>
      <c r="D40" s="644"/>
      <c r="E40" s="732"/>
      <c r="F40" s="733"/>
      <c r="G40" s="733"/>
      <c r="H40" s="733"/>
      <c r="I40" s="733"/>
      <c r="J40" s="291" t="str">
        <f>IF(AND('Mapa R. Fiscal'!$Y$34="Baja",'Mapa R. Fiscal'!$AA$34="Leve"),CONCATENATE("R5C",'Mapa R. Fiscal'!$O$34),"")</f>
        <v/>
      </c>
      <c r="K40" s="292" t="str">
        <f>IF(AND('Mapa R. Fiscal'!$Y$35="Baja",'Mapa R. Fiscal'!$AA$35="Leve"),CONCATENATE("R5C",'Mapa R. Fiscal'!$O$35),"")</f>
        <v/>
      </c>
      <c r="L40" s="292" t="str">
        <f>IF(AND('Mapa R. Fiscal'!$Y$36="Baja",'Mapa R. Fiscal'!$AA$36="Leve"),CONCATENATE("R5C",'Mapa R. Fiscal'!$O$36),"")</f>
        <v/>
      </c>
      <c r="M40" s="292" t="str">
        <f>IF(AND('Mapa R. Fiscal'!$Y$37="Baja",'Mapa R. Fiscal'!$AA$37="Leve"),CONCATENATE("R5C",'Mapa R. Fiscal'!$O$37),"")</f>
        <v/>
      </c>
      <c r="N40" s="292" t="str">
        <f>IF(AND('Mapa R. Fiscal'!$Y$38="Baja",'Mapa R. Fiscal'!$AA$38="Leve"),CONCATENATE("R5C",'Mapa R. Fiscal'!$O$38),"")</f>
        <v/>
      </c>
      <c r="O40" s="293" t="str">
        <f>IF(AND('Mapa R. Fiscal'!$Y$39="Baja",'Mapa R. Fiscal'!$AA$39="Leve"),CONCATENATE("R5C",'Mapa R. Fiscal'!$O$39),"")</f>
        <v/>
      </c>
      <c r="P40" s="282" t="str">
        <f>IF(AND('Mapa R. Fiscal'!$Y$34="Baja",'Mapa R. Fiscal'!$AA$34="Menor"),CONCATENATE("R5C",'Mapa R. Fiscal'!$O$34),"")</f>
        <v/>
      </c>
      <c r="Q40" s="283" t="str">
        <f>IF(AND('Mapa R. Fiscal'!$Y$35="Baja",'Mapa R. Fiscal'!$AA$35="Menor"),CONCATENATE("R5C",'Mapa R. Fiscal'!$O$35),"")</f>
        <v/>
      </c>
      <c r="R40" s="283" t="str">
        <f>IF(AND('Mapa R. Fiscal'!$Y$36="Baja",'Mapa R. Fiscal'!$AA$36="Menor"),CONCATENATE("R5C",'Mapa R. Fiscal'!$O$36),"")</f>
        <v/>
      </c>
      <c r="S40" s="283" t="str">
        <f>IF(AND('Mapa R. Fiscal'!$Y$37="Baja",'Mapa R. Fiscal'!$AA$37="Menor"),CONCATENATE("R5C",'Mapa R. Fiscal'!$O$37),"")</f>
        <v/>
      </c>
      <c r="T40" s="283" t="str">
        <f>IF(AND('Mapa R. Fiscal'!$Y$38="Baja",'Mapa R. Fiscal'!$AA$38="Menor"),CONCATENATE("R5C",'Mapa R. Fiscal'!$O$38),"")</f>
        <v/>
      </c>
      <c r="U40" s="284" t="str">
        <f>IF(AND('Mapa R. Fiscal'!$Y$39="Baja",'Mapa R. Fiscal'!$AA$39="Menor"),CONCATENATE("R5C",'Mapa R. Fiscal'!$O$39),"")</f>
        <v/>
      </c>
      <c r="V40" s="282" t="str">
        <f>IF(AND('Mapa R. Fiscal'!$Y$34="Baja",'Mapa R. Fiscal'!$AA$34="Moderado"),CONCATENATE("R5C",'Mapa R. Fiscal'!$O$34),"")</f>
        <v/>
      </c>
      <c r="W40" s="283" t="str">
        <f>IF(AND('Mapa R. Fiscal'!$Y$35="Baja",'Mapa R. Fiscal'!$AA$35="Moderado"),CONCATENATE("R5C",'Mapa R. Fiscal'!$O$35),"")</f>
        <v/>
      </c>
      <c r="X40" s="283" t="str">
        <f>IF(AND('Mapa R. Fiscal'!$Y$36="Baja",'Mapa R. Fiscal'!$AA$36="Moderado"),CONCATENATE("R5C",'Mapa R. Fiscal'!$O$36),"")</f>
        <v/>
      </c>
      <c r="Y40" s="283" t="str">
        <f>IF(AND('Mapa R. Fiscal'!$Y$37="Baja",'Mapa R. Fiscal'!$AA$37="Moderado"),CONCATENATE("R5C",'Mapa R. Fiscal'!$O$37),"")</f>
        <v/>
      </c>
      <c r="Z40" s="283" t="str">
        <f>IF(AND('Mapa R. Fiscal'!$Y$38="Baja",'Mapa R. Fiscal'!$AA$38="Moderado"),CONCATENATE("R5C",'Mapa R. Fiscal'!$O$38),"")</f>
        <v/>
      </c>
      <c r="AA40" s="284" t="str">
        <f>IF(AND('Mapa R. Fiscal'!$Y$39="Baja",'Mapa R. Fiscal'!$AA$39="Moderado"),CONCATENATE("R5C",'Mapa R. Fiscal'!$O$39),"")</f>
        <v/>
      </c>
      <c r="AB40" s="267" t="str">
        <f>IF(AND('Mapa R. Fiscal'!$Y$34="Baja",'Mapa R. Fiscal'!$AA$34="Mayor"),CONCATENATE("R5C",'Mapa R. Fiscal'!$O$34),"")</f>
        <v/>
      </c>
      <c r="AC40" s="268" t="str">
        <f>IF(AND('Mapa R. Fiscal'!$Y$35="Baja",'Mapa R. Fiscal'!$AA$35="Mayor"),CONCATENATE("R5C",'Mapa R. Fiscal'!$O$35),"")</f>
        <v/>
      </c>
      <c r="AD40" s="268" t="str">
        <f>IF(AND('Mapa R. Fiscal'!$Y$36="Baja",'Mapa R. Fiscal'!$AA$36="Mayor"),CONCATENATE("R5C",'Mapa R. Fiscal'!$O$36),"")</f>
        <v/>
      </c>
      <c r="AE40" s="268" t="str">
        <f>IF(AND('Mapa R. Fiscal'!$Y$37="Baja",'Mapa R. Fiscal'!$AA$37="Mayor"),CONCATENATE("R5C",'Mapa R. Fiscal'!$O$37),"")</f>
        <v/>
      </c>
      <c r="AF40" s="268" t="str">
        <f>IF(AND('Mapa R. Fiscal'!$Y$38="Baja",'Mapa R. Fiscal'!$AA$38="Mayor"),CONCATENATE("R5C",'Mapa R. Fiscal'!$O$38),"")</f>
        <v/>
      </c>
      <c r="AG40" s="269" t="str">
        <f>IF(AND('Mapa R. Fiscal'!$Y$39="Baja",'Mapa R. Fiscal'!$AA$39="Mayor"),CONCATENATE("R5C",'Mapa R. Fiscal'!$O$39),"")</f>
        <v/>
      </c>
      <c r="AH40" s="270" t="str">
        <f>IF(AND('Mapa R. Fiscal'!$Y$34="Baja",'Mapa R. Fiscal'!$AA$34="Catastrófico"),CONCATENATE("R5C",'Mapa R. Fiscal'!$O$34),"")</f>
        <v/>
      </c>
      <c r="AI40" s="271" t="str">
        <f>IF(AND('Mapa R. Fiscal'!$Y$35="Baja",'Mapa R. Fiscal'!$AA$35="Catastrófico"),CONCATENATE("R5C",'Mapa R. Fiscal'!$O$35),"")</f>
        <v/>
      </c>
      <c r="AJ40" s="271" t="str">
        <f>IF(AND('Mapa R. Fiscal'!$Y$36="Baja",'Mapa R. Fiscal'!$AA$36="Catastrófico"),CONCATENATE("R5C",'Mapa R. Fiscal'!$O$36),"")</f>
        <v/>
      </c>
      <c r="AK40" s="271" t="str">
        <f>IF(AND('Mapa R. Fiscal'!$Y$37="Baja",'Mapa R. Fiscal'!$AA$37="Catastrófico"),CONCATENATE("R5C",'Mapa R. Fiscal'!$O$37),"")</f>
        <v/>
      </c>
      <c r="AL40" s="271" t="str">
        <f>IF(AND('Mapa R. Fiscal'!$Y$38="Baja",'Mapa R. Fiscal'!$AA$38="Catastrófico"),CONCATENATE("R5C",'Mapa R. Fiscal'!$O$38),"")</f>
        <v/>
      </c>
      <c r="AM40" s="272" t="str">
        <f>IF(AND('Mapa R. Fiscal'!$Y$39="Baja",'Mapa R. Fiscal'!$AA$39="Catastrófico"),CONCATENATE("R5C",'Mapa R. Fiscal'!$O$39),"")</f>
        <v/>
      </c>
      <c r="AN40" s="15"/>
      <c r="AO40" s="769"/>
      <c r="AP40" s="770"/>
      <c r="AQ40" s="770"/>
      <c r="AR40" s="770"/>
      <c r="AS40" s="770"/>
      <c r="AT40" s="77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3"/>
      <c r="C41" s="643"/>
      <c r="D41" s="644"/>
      <c r="E41" s="732"/>
      <c r="F41" s="733"/>
      <c r="G41" s="733"/>
      <c r="H41" s="733"/>
      <c r="I41" s="733"/>
      <c r="J41" s="291" t="str">
        <f>IF(AND('Mapa R. Fiscal'!$Y$40="Baja",'Mapa R. Fiscal'!$AA$40="Leve"),CONCATENATE("R6C",'Mapa R. Fiscal'!$O$40),"")</f>
        <v/>
      </c>
      <c r="K41" s="292" t="str">
        <f>IF(AND('Mapa R. Fiscal'!$Y$41="Baja",'Mapa R. Fiscal'!$AA$41="Leve"),CONCATENATE("R6C",'Mapa R. Fiscal'!$O$41),"")</f>
        <v/>
      </c>
      <c r="L41" s="292" t="str">
        <f>IF(AND('Mapa R. Fiscal'!$Y$42="Baja",'Mapa R. Fiscal'!$AA$42="Leve"),CONCATENATE("R6C",'Mapa R. Fiscal'!$O$42),"")</f>
        <v/>
      </c>
      <c r="M41" s="292" t="str">
        <f>IF(AND('Mapa R. Fiscal'!$Y$43="Baja",'Mapa R. Fiscal'!$AA$43="Leve"),CONCATENATE("R6C",'Mapa R. Fiscal'!$O$43),"")</f>
        <v/>
      </c>
      <c r="N41" s="292" t="str">
        <f>IF(AND('Mapa R. Fiscal'!$Y$44="Baja",'Mapa R. Fiscal'!$AA$44="Leve"),CONCATENATE("R6C",'Mapa R. Fiscal'!$O$44),"")</f>
        <v/>
      </c>
      <c r="O41" s="293" t="str">
        <f>IF(AND('Mapa R. Fiscal'!$Y$45="Baja",'Mapa R. Fiscal'!$AA$45="Leve"),CONCATENATE("R6C",'Mapa R. Fiscal'!$O$45),"")</f>
        <v/>
      </c>
      <c r="P41" s="282" t="str">
        <f>IF(AND('Mapa R. Fiscal'!$Y$40="Baja",'Mapa R. Fiscal'!$AA$40="Menor"),CONCATENATE("R6C",'Mapa R. Fiscal'!$O$40),"")</f>
        <v/>
      </c>
      <c r="Q41" s="283" t="str">
        <f>IF(AND('Mapa R. Fiscal'!$Y$41="Baja",'Mapa R. Fiscal'!$AA$41="Menor"),CONCATENATE("R6C",'Mapa R. Fiscal'!$O$41),"")</f>
        <v/>
      </c>
      <c r="R41" s="283" t="str">
        <f>IF(AND('Mapa R. Fiscal'!$Y$42="Baja",'Mapa R. Fiscal'!$AA$42="Menor"),CONCATENATE("R6C",'Mapa R. Fiscal'!$O$42),"")</f>
        <v/>
      </c>
      <c r="S41" s="283" t="str">
        <f>IF(AND('Mapa R. Fiscal'!$Y$43="Baja",'Mapa R. Fiscal'!$AA$43="Menor"),CONCATENATE("R6C",'Mapa R. Fiscal'!$O$43),"")</f>
        <v/>
      </c>
      <c r="T41" s="283" t="str">
        <f>IF(AND('Mapa R. Fiscal'!$Y$44="Baja",'Mapa R. Fiscal'!$AA$44="Menor"),CONCATENATE("R6C",'Mapa R. Fiscal'!$O$44),"")</f>
        <v/>
      </c>
      <c r="U41" s="284" t="str">
        <f>IF(AND('Mapa R. Fiscal'!$Y$45="Baja",'Mapa R. Fiscal'!$AA$45="Menor"),CONCATENATE("R6C",'Mapa R. Fiscal'!$O$45),"")</f>
        <v/>
      </c>
      <c r="V41" s="282" t="str">
        <f>IF(AND('Mapa R. Fiscal'!$Y$40="Baja",'Mapa R. Fiscal'!$AA$40="Moderado"),CONCATENATE("R6C",'Mapa R. Fiscal'!$O$40),"")</f>
        <v/>
      </c>
      <c r="W41" s="283" t="str">
        <f>IF(AND('Mapa R. Fiscal'!$Y$41="Baja",'Mapa R. Fiscal'!$AA$41="Moderado"),CONCATENATE("R6C",'Mapa R. Fiscal'!$O$41),"")</f>
        <v/>
      </c>
      <c r="X41" s="283" t="str">
        <f>IF(AND('Mapa R. Fiscal'!$Y$42="Baja",'Mapa R. Fiscal'!$AA$42="Moderado"),CONCATENATE("R6C",'Mapa R. Fiscal'!$O$42),"")</f>
        <v/>
      </c>
      <c r="Y41" s="283" t="str">
        <f>IF(AND('Mapa R. Fiscal'!$Y$43="Baja",'Mapa R. Fiscal'!$AA$43="Moderado"),CONCATENATE("R6C",'Mapa R. Fiscal'!$O$43),"")</f>
        <v/>
      </c>
      <c r="Z41" s="283" t="str">
        <f>IF(AND('Mapa R. Fiscal'!$Y$44="Baja",'Mapa R. Fiscal'!$AA$44="Moderado"),CONCATENATE("R6C",'Mapa R. Fiscal'!$O$44),"")</f>
        <v/>
      </c>
      <c r="AA41" s="284" t="str">
        <f>IF(AND('Mapa R. Fiscal'!$Y$45="Baja",'Mapa R. Fiscal'!$AA$45="Moderado"),CONCATENATE("R6C",'Mapa R. Fiscal'!$O$45),"")</f>
        <v/>
      </c>
      <c r="AB41" s="267" t="str">
        <f>IF(AND('Mapa R. Fiscal'!$Y$40="Baja",'Mapa R. Fiscal'!$AA$40="Mayor"),CONCATENATE("R6C",'Mapa R. Fiscal'!$O$40),"")</f>
        <v/>
      </c>
      <c r="AC41" s="268" t="str">
        <f>IF(AND('Mapa R. Fiscal'!$Y$41="Baja",'Mapa R. Fiscal'!$AA$41="Mayor"),CONCATENATE("R6C",'Mapa R. Fiscal'!$O$41),"")</f>
        <v/>
      </c>
      <c r="AD41" s="268" t="str">
        <f>IF(AND('Mapa R. Fiscal'!$Y$42="Baja",'Mapa R. Fiscal'!$AA$42="Mayor"),CONCATENATE("R6C",'Mapa R. Fiscal'!$O$42),"")</f>
        <v/>
      </c>
      <c r="AE41" s="268" t="str">
        <f>IF(AND('Mapa R. Fiscal'!$Y$43="Baja",'Mapa R. Fiscal'!$AA$43="Mayor"),CONCATENATE("R6C",'Mapa R. Fiscal'!$O$43),"")</f>
        <v/>
      </c>
      <c r="AF41" s="268" t="str">
        <f>IF(AND('Mapa R. Fiscal'!$Y$44="Baja",'Mapa R. Fiscal'!$AA$44="Mayor"),CONCATENATE("R6C",'Mapa R. Fiscal'!$O$44),"")</f>
        <v/>
      </c>
      <c r="AG41" s="269" t="str">
        <f>IF(AND('Mapa R. Fiscal'!$Y$45="Baja",'Mapa R. Fiscal'!$AA$45="Mayor"),CONCATENATE("R6C",'Mapa R. Fiscal'!$O$45),"")</f>
        <v/>
      </c>
      <c r="AH41" s="270" t="str">
        <f>IF(AND('Mapa R. Fiscal'!$Y$40="Baja",'Mapa R. Fiscal'!$AA$40="Catastrófico"),CONCATENATE("R6C",'Mapa R. Fiscal'!$O$40),"")</f>
        <v/>
      </c>
      <c r="AI41" s="271" t="str">
        <f>IF(AND('Mapa R. Fiscal'!$Y$41="Baja",'Mapa R. Fiscal'!$AA$41="Catastrófico"),CONCATENATE("R6C",'Mapa R. Fiscal'!$O$41),"")</f>
        <v/>
      </c>
      <c r="AJ41" s="271" t="str">
        <f>IF(AND('Mapa R. Fiscal'!$Y$42="Baja",'Mapa R. Fiscal'!$AA$42="Catastrófico"),CONCATENATE("R6C",'Mapa R. Fiscal'!$O$42),"")</f>
        <v/>
      </c>
      <c r="AK41" s="271" t="str">
        <f>IF(AND('Mapa R. Fiscal'!$Y$43="Baja",'Mapa R. Fiscal'!$AA$43="Catastrófico"),CONCATENATE("R6C",'Mapa R. Fiscal'!$O$43),"")</f>
        <v/>
      </c>
      <c r="AL41" s="271" t="str">
        <f>IF(AND('Mapa R. Fiscal'!$Y$44="Baja",'Mapa R. Fiscal'!$AA$44="Catastrófico"),CONCATENATE("R6C",'Mapa R. Fiscal'!$O$44),"")</f>
        <v/>
      </c>
      <c r="AM41" s="272" t="str">
        <f>IF(AND('Mapa R. Fiscal'!$Y$45="Baja",'Mapa R. Fiscal'!$AA$45="Catastrófico"),CONCATENATE("R6C",'Mapa R. Fiscal'!$O$45),"")</f>
        <v/>
      </c>
      <c r="AN41" s="15"/>
      <c r="AO41" s="769"/>
      <c r="AP41" s="770"/>
      <c r="AQ41" s="770"/>
      <c r="AR41" s="770"/>
      <c r="AS41" s="770"/>
      <c r="AT41" s="77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3"/>
      <c r="C42" s="643"/>
      <c r="D42" s="644"/>
      <c r="E42" s="732"/>
      <c r="F42" s="733"/>
      <c r="G42" s="733"/>
      <c r="H42" s="733"/>
      <c r="I42" s="733"/>
      <c r="J42" s="291" t="str">
        <f>IF(AND('Mapa R. Fiscal'!$Y$46="Baja",'Mapa R. Fiscal'!$AA$46="Leve"),CONCATENATE("R7C",'Mapa R. Fiscal'!$O$46),"")</f>
        <v/>
      </c>
      <c r="K42" s="292" t="str">
        <f>IF(AND('Mapa R. Fiscal'!$Y$47="Baja",'Mapa R. Fiscal'!$AA$47="Leve"),CONCATENATE("R7C",'Mapa R. Fiscal'!$O$47),"")</f>
        <v/>
      </c>
      <c r="L42" s="292" t="str">
        <f>IF(AND('Mapa R. Fiscal'!$Y$48="Baja",'Mapa R. Fiscal'!$AA$48="Leve"),CONCATENATE("R7C",'Mapa R. Fiscal'!$O$48),"")</f>
        <v/>
      </c>
      <c r="M42" s="292" t="str">
        <f>IF(AND('Mapa R. Fiscal'!$Y$49="Baja",'Mapa R. Fiscal'!$AA$49="Leve"),CONCATENATE("R7C",'Mapa R. Fiscal'!$O$49),"")</f>
        <v/>
      </c>
      <c r="N42" s="292" t="str">
        <f>IF(AND('Mapa R. Fiscal'!$Y$50="Baja",'Mapa R. Fiscal'!$AA$50="Leve"),CONCATENATE("R7C",'Mapa R. Fiscal'!$O$50),"")</f>
        <v/>
      </c>
      <c r="O42" s="293" t="str">
        <f>IF(AND('Mapa R. Fiscal'!$Y$51="Baja",'Mapa R. Fiscal'!$AA$51="Leve"),CONCATENATE("R7C",'Mapa R. Fiscal'!$O$51),"")</f>
        <v/>
      </c>
      <c r="P42" s="282" t="str">
        <f>IF(AND('Mapa R. Fiscal'!$Y$46="Baja",'Mapa R. Fiscal'!$AA$46="Menor"),CONCATENATE("R7C",'Mapa R. Fiscal'!$O$46),"")</f>
        <v/>
      </c>
      <c r="Q42" s="283" t="str">
        <f>IF(AND('Mapa R. Fiscal'!$Y$47="Baja",'Mapa R. Fiscal'!$AA$47="Menor"),CONCATENATE("R7C",'Mapa R. Fiscal'!$O$47),"")</f>
        <v/>
      </c>
      <c r="R42" s="283" t="str">
        <f>IF(AND('Mapa R. Fiscal'!$Y$48="Baja",'Mapa R. Fiscal'!$AA$48="Menor"),CONCATENATE("R7C",'Mapa R. Fiscal'!$O$48),"")</f>
        <v/>
      </c>
      <c r="S42" s="283" t="str">
        <f>IF(AND('Mapa R. Fiscal'!$Y$49="Baja",'Mapa R. Fiscal'!$AA$49="Menor"),CONCATENATE("R7C",'Mapa R. Fiscal'!$O$49),"")</f>
        <v/>
      </c>
      <c r="T42" s="283" t="str">
        <f>IF(AND('Mapa R. Fiscal'!$Y$50="Baja",'Mapa R. Fiscal'!$AA$50="Menor"),CONCATENATE("R7C",'Mapa R. Fiscal'!$O$50),"")</f>
        <v/>
      </c>
      <c r="U42" s="284" t="str">
        <f>IF(AND('Mapa R. Fiscal'!$Y$51="Baja",'Mapa R. Fiscal'!$AA$51="Menor"),CONCATENATE("R7C",'Mapa R. Fiscal'!$O$51),"")</f>
        <v/>
      </c>
      <c r="V42" s="282" t="str">
        <f>IF(AND('Mapa R. Fiscal'!$Y$46="Baja",'Mapa R. Fiscal'!$AA$46="Moderado"),CONCATENATE("R7C",'Mapa R. Fiscal'!$O$46),"")</f>
        <v/>
      </c>
      <c r="W42" s="283" t="str">
        <f>IF(AND('Mapa R. Fiscal'!$Y$47="Baja",'Mapa R. Fiscal'!$AA$47="Moderado"),CONCATENATE("R7C",'Mapa R. Fiscal'!$O$47),"")</f>
        <v/>
      </c>
      <c r="X42" s="283" t="str">
        <f>IF(AND('Mapa R. Fiscal'!$Y$48="Baja",'Mapa R. Fiscal'!$AA$48="Moderado"),CONCATENATE("R7C",'Mapa R. Fiscal'!$O$48),"")</f>
        <v/>
      </c>
      <c r="Y42" s="283" t="str">
        <f>IF(AND('Mapa R. Fiscal'!$Y$49="Baja",'Mapa R. Fiscal'!$AA$49="Moderado"),CONCATENATE("R7C",'Mapa R. Fiscal'!$O$49),"")</f>
        <v/>
      </c>
      <c r="Z42" s="283" t="str">
        <f>IF(AND('Mapa R. Fiscal'!$Y$50="Baja",'Mapa R. Fiscal'!$AA$50="Moderado"),CONCATENATE("R7C",'Mapa R. Fiscal'!$O$50),"")</f>
        <v/>
      </c>
      <c r="AA42" s="284" t="str">
        <f>IF(AND('Mapa R. Fiscal'!$Y$51="Baja",'Mapa R. Fiscal'!$AA$51="Moderado"),CONCATENATE("R7C",'Mapa R. Fiscal'!$O$51),"")</f>
        <v/>
      </c>
      <c r="AB42" s="267" t="str">
        <f>IF(AND('Mapa R. Fiscal'!$Y$46="Baja",'Mapa R. Fiscal'!$AA$46="Mayor"),CONCATENATE("R7C",'Mapa R. Fiscal'!$O$46),"")</f>
        <v/>
      </c>
      <c r="AC42" s="268" t="str">
        <f>IF(AND('Mapa R. Fiscal'!$Y$47="Baja",'Mapa R. Fiscal'!$AA$47="Mayor"),CONCATENATE("R7C",'Mapa R. Fiscal'!$O$47),"")</f>
        <v/>
      </c>
      <c r="AD42" s="268" t="str">
        <f>IF(AND('Mapa R. Fiscal'!$Y$48="Baja",'Mapa R. Fiscal'!$AA$48="Mayor"),CONCATENATE("R7C",'Mapa R. Fiscal'!$O$48),"")</f>
        <v/>
      </c>
      <c r="AE42" s="268" t="str">
        <f>IF(AND('Mapa R. Fiscal'!$Y$49="Baja",'Mapa R. Fiscal'!$AA$49="Mayor"),CONCATENATE("R7C",'Mapa R. Fiscal'!$O$49),"")</f>
        <v/>
      </c>
      <c r="AF42" s="268" t="str">
        <f>IF(AND('Mapa R. Fiscal'!$Y$50="Baja",'Mapa R. Fiscal'!$AA$50="Mayor"),CONCATENATE("R7C",'Mapa R. Fiscal'!$O$50),"")</f>
        <v/>
      </c>
      <c r="AG42" s="269" t="str">
        <f>IF(AND('Mapa R. Fiscal'!$Y$51="Baja",'Mapa R. Fiscal'!$AA$51="Mayor"),CONCATENATE("R7C",'Mapa R. Fiscal'!$O$51),"")</f>
        <v/>
      </c>
      <c r="AH42" s="270" t="str">
        <f>IF(AND('Mapa R. Fiscal'!$Y$46="Baja",'Mapa R. Fiscal'!$AA$46="Catastrófico"),CONCATENATE("R7C",'Mapa R. Fiscal'!$O$46),"")</f>
        <v/>
      </c>
      <c r="AI42" s="271" t="str">
        <f>IF(AND('Mapa R. Fiscal'!$Y$47="Baja",'Mapa R. Fiscal'!$AA$47="Catastrófico"),CONCATENATE("R7C",'Mapa R. Fiscal'!$O$47),"")</f>
        <v/>
      </c>
      <c r="AJ42" s="271" t="str">
        <f>IF(AND('Mapa R. Fiscal'!$Y$48="Baja",'Mapa R. Fiscal'!$AA$48="Catastrófico"),CONCATENATE("R7C",'Mapa R. Fiscal'!$O$48),"")</f>
        <v/>
      </c>
      <c r="AK42" s="271" t="str">
        <f>IF(AND('Mapa R. Fiscal'!$Y$49="Baja",'Mapa R. Fiscal'!$AA$49="Catastrófico"),CONCATENATE("R7C",'Mapa R. Fiscal'!$O$49),"")</f>
        <v/>
      </c>
      <c r="AL42" s="271" t="str">
        <f>IF(AND('Mapa R. Fiscal'!$Y$50="Baja",'Mapa R. Fiscal'!$AA$50="Catastrófico"),CONCATENATE("R7C",'Mapa R. Fiscal'!$O$50),"")</f>
        <v/>
      </c>
      <c r="AM42" s="272" t="str">
        <f>IF(AND('Mapa R. Fiscal'!$Y$51="Baja",'Mapa R. Fiscal'!$AA$51="Catastrófico"),CONCATENATE("R7C",'Mapa R. Fiscal'!$O$51),"")</f>
        <v/>
      </c>
      <c r="AN42" s="15"/>
      <c r="AO42" s="769"/>
      <c r="AP42" s="770"/>
      <c r="AQ42" s="770"/>
      <c r="AR42" s="770"/>
      <c r="AS42" s="770"/>
      <c r="AT42" s="77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3"/>
      <c r="C43" s="643"/>
      <c r="D43" s="644"/>
      <c r="E43" s="732"/>
      <c r="F43" s="733"/>
      <c r="G43" s="733"/>
      <c r="H43" s="733"/>
      <c r="I43" s="733"/>
      <c r="J43" s="291" t="str">
        <f>IF(AND('Mapa R. Fiscal'!$Y$52="Baja",'Mapa R. Fiscal'!$AA$52="Leve"),CONCATENATE("R8C",'Mapa R. Fiscal'!$O$52),"")</f>
        <v/>
      </c>
      <c r="K43" s="292" t="str">
        <f>IF(AND('Mapa R. Fiscal'!$Y$53="Baja",'Mapa R. Fiscal'!$AA$53="Leve"),CONCATENATE("R8C",'Mapa R. Fiscal'!$O$53),"")</f>
        <v/>
      </c>
      <c r="L43" s="292" t="str">
        <f>IF(AND('Mapa R. Fiscal'!$Y$54="Baja",'Mapa R. Fiscal'!$AA$54="Leve"),CONCATENATE("R8C",'Mapa R. Fiscal'!$O$54),"")</f>
        <v/>
      </c>
      <c r="M43" s="292" t="str">
        <f>IF(AND('Mapa R. Fiscal'!$Y$55="Baja",'Mapa R. Fiscal'!$AA$55="Leve"),CONCATENATE("R8C",'Mapa R. Fiscal'!$O$55),"")</f>
        <v/>
      </c>
      <c r="N43" s="292" t="str">
        <f>IF(AND('Mapa R. Fiscal'!$Y$56="Baja",'Mapa R. Fiscal'!$AA$56="Leve"),CONCATENATE("R8C",'Mapa R. Fiscal'!$O$56),"")</f>
        <v/>
      </c>
      <c r="O43" s="293" t="str">
        <f>IF(AND('Mapa R. Fiscal'!$Y$57="Baja",'Mapa R. Fiscal'!$AA$57="Leve"),CONCATENATE("R8C",'Mapa R. Fiscal'!$O$57),"")</f>
        <v/>
      </c>
      <c r="P43" s="282" t="str">
        <f>IF(AND('Mapa R. Fiscal'!$Y$52="Baja",'Mapa R. Fiscal'!$AA$52="Menor"),CONCATENATE("R8C",'Mapa R. Fiscal'!$O$52),"")</f>
        <v/>
      </c>
      <c r="Q43" s="283" t="str">
        <f>IF(AND('Mapa R. Fiscal'!$Y$53="Baja",'Mapa R. Fiscal'!$AA$53="Menor"),CONCATENATE("R8C",'Mapa R. Fiscal'!$O$53),"")</f>
        <v/>
      </c>
      <c r="R43" s="283" t="str">
        <f>IF(AND('Mapa R. Fiscal'!$Y$54="Baja",'Mapa R. Fiscal'!$AA$54="Menor"),CONCATENATE("R8C",'Mapa R. Fiscal'!$O$54),"")</f>
        <v/>
      </c>
      <c r="S43" s="283" t="str">
        <f>IF(AND('Mapa R. Fiscal'!$Y$55="Baja",'Mapa R. Fiscal'!$AA$55="Menor"),CONCATENATE("R8C",'Mapa R. Fiscal'!$O$55),"")</f>
        <v/>
      </c>
      <c r="T43" s="283" t="str">
        <f>IF(AND('Mapa R. Fiscal'!$Y$56="Baja",'Mapa R. Fiscal'!$AA$56="Menor"),CONCATENATE("R8C",'Mapa R. Fiscal'!$O$56),"")</f>
        <v/>
      </c>
      <c r="U43" s="284" t="str">
        <f>IF(AND('Mapa R. Fiscal'!$Y$57="Baja",'Mapa R. Fiscal'!$AA$57="Menor"),CONCATENATE("R8C",'Mapa R. Fiscal'!$O$57),"")</f>
        <v/>
      </c>
      <c r="V43" s="282" t="str">
        <f>IF(AND('Mapa R. Fiscal'!$Y$52="Baja",'Mapa R. Fiscal'!$AA$52="Moderado"),CONCATENATE("R8C",'Mapa R. Fiscal'!$O$52),"")</f>
        <v/>
      </c>
      <c r="W43" s="283" t="str">
        <f>IF(AND('Mapa R. Fiscal'!$Y$53="Baja",'Mapa R. Fiscal'!$AA$53="Moderado"),CONCATENATE("R8C",'Mapa R. Fiscal'!$O$53),"")</f>
        <v/>
      </c>
      <c r="X43" s="283" t="str">
        <f>IF(AND('Mapa R. Fiscal'!$Y$54="Baja",'Mapa R. Fiscal'!$AA$54="Moderado"),CONCATENATE("R8C",'Mapa R. Fiscal'!$O$54),"")</f>
        <v/>
      </c>
      <c r="Y43" s="283" t="str">
        <f>IF(AND('Mapa R. Fiscal'!$Y$55="Baja",'Mapa R. Fiscal'!$AA$55="Moderado"),CONCATENATE("R8C",'Mapa R. Fiscal'!$O$55),"")</f>
        <v/>
      </c>
      <c r="Z43" s="283" t="str">
        <f>IF(AND('Mapa R. Fiscal'!$Y$56="Baja",'Mapa R. Fiscal'!$AA$56="Moderado"),CONCATENATE("R8C",'Mapa R. Fiscal'!$O$56),"")</f>
        <v/>
      </c>
      <c r="AA43" s="284" t="str">
        <f>IF(AND('Mapa R. Fiscal'!$Y$57="Baja",'Mapa R. Fiscal'!$AA$57="Moderado"),CONCATENATE("R8C",'Mapa R. Fiscal'!$O$57),"")</f>
        <v/>
      </c>
      <c r="AB43" s="267" t="str">
        <f>IF(AND('Mapa R. Fiscal'!$Y$52="Baja",'Mapa R. Fiscal'!$AA$52="Mayor"),CONCATENATE("R8C",'Mapa R. Fiscal'!$O$52),"")</f>
        <v/>
      </c>
      <c r="AC43" s="268" t="str">
        <f>IF(AND('Mapa R. Fiscal'!$Y$53="Baja",'Mapa R. Fiscal'!$AA$53="Mayor"),CONCATENATE("R8C",'Mapa R. Fiscal'!$O$53),"")</f>
        <v/>
      </c>
      <c r="AD43" s="268" t="str">
        <f>IF(AND('Mapa R. Fiscal'!$Y$54="Baja",'Mapa R. Fiscal'!$AA$54="Mayor"),CONCATENATE("R8C",'Mapa R. Fiscal'!$O$54),"")</f>
        <v/>
      </c>
      <c r="AE43" s="268" t="str">
        <f>IF(AND('Mapa R. Fiscal'!$Y$55="Baja",'Mapa R. Fiscal'!$AA$55="Mayor"),CONCATENATE("R8C",'Mapa R. Fiscal'!$O$55),"")</f>
        <v/>
      </c>
      <c r="AF43" s="268" t="str">
        <f>IF(AND('Mapa R. Fiscal'!$Y$56="Baja",'Mapa R. Fiscal'!$AA$56="Mayor"),CONCATENATE("R8C",'Mapa R. Fiscal'!$O$56),"")</f>
        <v/>
      </c>
      <c r="AG43" s="269" t="str">
        <f>IF(AND('Mapa R. Fiscal'!$Y$57="Baja",'Mapa R. Fiscal'!$AA$57="Mayor"),CONCATENATE("R8C",'Mapa R. Fiscal'!$O$57),"")</f>
        <v/>
      </c>
      <c r="AH43" s="270" t="str">
        <f>IF(AND('Mapa R. Fiscal'!$Y$52="Baja",'Mapa R. Fiscal'!$AA$52="Catastrófico"),CONCATENATE("R8C",'Mapa R. Fiscal'!$O$52),"")</f>
        <v/>
      </c>
      <c r="AI43" s="271" t="str">
        <f>IF(AND('Mapa R. Fiscal'!$Y$53="Baja",'Mapa R. Fiscal'!$AA$53="Catastrófico"),CONCATENATE("R8C",'Mapa R. Fiscal'!$O$53),"")</f>
        <v/>
      </c>
      <c r="AJ43" s="271" t="str">
        <f>IF(AND('Mapa R. Fiscal'!$Y$54="Baja",'Mapa R. Fiscal'!$AA$54="Catastrófico"),CONCATENATE("R8C",'Mapa R. Fiscal'!$O$54),"")</f>
        <v/>
      </c>
      <c r="AK43" s="271" t="str">
        <f>IF(AND('Mapa R. Fiscal'!$Y$55="Baja",'Mapa R. Fiscal'!$AA$55="Catastrófico"),CONCATENATE("R8C",'Mapa R. Fiscal'!$O$55),"")</f>
        <v/>
      </c>
      <c r="AL43" s="271" t="str">
        <f>IF(AND('Mapa R. Fiscal'!$Y$56="Baja",'Mapa R. Fiscal'!$AA$56="Catastrófico"),CONCATENATE("R8C",'Mapa R. Fiscal'!$O$56),"")</f>
        <v/>
      </c>
      <c r="AM43" s="272" t="str">
        <f>IF(AND('Mapa R. Fiscal'!$Y$57="Baja",'Mapa R. Fiscal'!$AA$57="Catastrófico"),CONCATENATE("R8C",'Mapa R. Fiscal'!$O$57),"")</f>
        <v/>
      </c>
      <c r="AN43" s="15"/>
      <c r="AO43" s="769"/>
      <c r="AP43" s="770"/>
      <c r="AQ43" s="770"/>
      <c r="AR43" s="770"/>
      <c r="AS43" s="770"/>
      <c r="AT43" s="77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3"/>
      <c r="C44" s="643"/>
      <c r="D44" s="644"/>
      <c r="E44" s="732"/>
      <c r="F44" s="733"/>
      <c r="G44" s="733"/>
      <c r="H44" s="733"/>
      <c r="I44" s="733"/>
      <c r="J44" s="291" t="str">
        <f>IF(AND('Mapa R. Fiscal'!$Y$58="Baja",'Mapa R. Fiscal'!$AA$58="Leve"),CONCATENATE("R9C",'Mapa R. Fiscal'!$O$58),"")</f>
        <v/>
      </c>
      <c r="K44" s="292" t="str">
        <f>IF(AND('Mapa R. Fiscal'!$Y$59="Baja",'Mapa R. Fiscal'!$AA$59="Leve"),CONCATENATE("R9C",'Mapa R. Fiscal'!$O$59),"")</f>
        <v/>
      </c>
      <c r="L44" s="292" t="str">
        <f>IF(AND('Mapa R. Fiscal'!$Y$60="Baja",'Mapa R. Fiscal'!$AA$60="Leve"),CONCATENATE("R9C",'Mapa R. Fiscal'!$O$60),"")</f>
        <v/>
      </c>
      <c r="M44" s="292" t="str">
        <f>IF(AND('Mapa R. Fiscal'!$Y$61="Baja",'Mapa R. Fiscal'!$AA$61="Leve"),CONCATENATE("R9C",'Mapa R. Fiscal'!$O$61),"")</f>
        <v/>
      </c>
      <c r="N44" s="292" t="str">
        <f>IF(AND('Mapa R. Fiscal'!$Y$62="Baja",'Mapa R. Fiscal'!$AA$62="Leve"),CONCATENATE("R9C",'Mapa R. Fiscal'!$O$62),"")</f>
        <v/>
      </c>
      <c r="O44" s="293" t="str">
        <f>IF(AND('Mapa R. Fiscal'!$Y$63="Baja",'Mapa R. Fiscal'!$AA$63="Leve"),CONCATENATE("R9C",'Mapa R. Fiscal'!$O$63),"")</f>
        <v/>
      </c>
      <c r="P44" s="282" t="str">
        <f>IF(AND('Mapa R. Fiscal'!$Y$58="Baja",'Mapa R. Fiscal'!$AA$58="Menor"),CONCATENATE("R9C",'Mapa R. Fiscal'!$O$58),"")</f>
        <v/>
      </c>
      <c r="Q44" s="283" t="str">
        <f>IF(AND('Mapa R. Fiscal'!$Y$59="Baja",'Mapa R. Fiscal'!$AA$59="Menor"),CONCATENATE("R9C",'Mapa R. Fiscal'!$O$59),"")</f>
        <v/>
      </c>
      <c r="R44" s="283" t="str">
        <f>IF(AND('Mapa R. Fiscal'!$Y$60="Baja",'Mapa R. Fiscal'!$AA$60="Menor"),CONCATENATE("R9C",'Mapa R. Fiscal'!$O$60),"")</f>
        <v/>
      </c>
      <c r="S44" s="283" t="str">
        <f>IF(AND('Mapa R. Fiscal'!$Y$61="Baja",'Mapa R. Fiscal'!$AA$61="Menor"),CONCATENATE("R9C",'Mapa R. Fiscal'!$O$61),"")</f>
        <v/>
      </c>
      <c r="T44" s="283" t="str">
        <f>IF(AND('Mapa R. Fiscal'!$Y$62="Baja",'Mapa R. Fiscal'!$AA$62="Menor"),CONCATENATE("R9C",'Mapa R. Fiscal'!$O$62),"")</f>
        <v/>
      </c>
      <c r="U44" s="284" t="str">
        <f>IF(AND('Mapa R. Fiscal'!$Y$63="Baja",'Mapa R. Fiscal'!$AA$63="Menor"),CONCATENATE("R9C",'Mapa R. Fiscal'!$O$63),"")</f>
        <v/>
      </c>
      <c r="V44" s="282" t="str">
        <f>IF(AND('Mapa R. Fiscal'!$Y$58="Baja",'Mapa R. Fiscal'!$AA$58="Moderado"),CONCATENATE("R9C",'Mapa R. Fiscal'!$O$58),"")</f>
        <v/>
      </c>
      <c r="W44" s="283" t="str">
        <f>IF(AND('Mapa R. Fiscal'!$Y$59="Baja",'Mapa R. Fiscal'!$AA$59="Moderado"),CONCATENATE("R9C",'Mapa R. Fiscal'!$O$59),"")</f>
        <v/>
      </c>
      <c r="X44" s="283" t="str">
        <f>IF(AND('Mapa R. Fiscal'!$Y$60="Baja",'Mapa R. Fiscal'!$AA$60="Moderado"),CONCATENATE("R9C",'Mapa R. Fiscal'!$O$60),"")</f>
        <v/>
      </c>
      <c r="Y44" s="283" t="str">
        <f>IF(AND('Mapa R. Fiscal'!$Y$61="Baja",'Mapa R. Fiscal'!$AA$61="Moderado"),CONCATENATE("R9C",'Mapa R. Fiscal'!$O$61),"")</f>
        <v/>
      </c>
      <c r="Z44" s="283" t="str">
        <f>IF(AND('Mapa R. Fiscal'!$Y$62="Baja",'Mapa R. Fiscal'!$AA$62="Moderado"),CONCATENATE("R9C",'Mapa R. Fiscal'!$O$62),"")</f>
        <v/>
      </c>
      <c r="AA44" s="284" t="str">
        <f>IF(AND('Mapa R. Fiscal'!$Y$63="Baja",'Mapa R. Fiscal'!$AA$63="Moderado"),CONCATENATE("R9C",'Mapa R. Fiscal'!$O$63),"")</f>
        <v/>
      </c>
      <c r="AB44" s="267" t="str">
        <f>IF(AND('Mapa R. Fiscal'!$Y$58="Baja",'Mapa R. Fiscal'!$AA$58="Mayor"),CONCATENATE("R9C",'Mapa R. Fiscal'!$O$58),"")</f>
        <v/>
      </c>
      <c r="AC44" s="268" t="str">
        <f>IF(AND('Mapa R. Fiscal'!$Y$59="Baja",'Mapa R. Fiscal'!$AA$59="Mayor"),CONCATENATE("R9C",'Mapa R. Fiscal'!$O$59),"")</f>
        <v/>
      </c>
      <c r="AD44" s="268" t="str">
        <f>IF(AND('Mapa R. Fiscal'!$Y$60="Baja",'Mapa R. Fiscal'!$AA$60="Mayor"),CONCATENATE("R9C",'Mapa R. Fiscal'!$O$60),"")</f>
        <v/>
      </c>
      <c r="AE44" s="268" t="str">
        <f>IF(AND('Mapa R. Fiscal'!$Y$61="Baja",'Mapa R. Fiscal'!$AA$61="Mayor"),CONCATENATE("R9C",'Mapa R. Fiscal'!$O$61),"")</f>
        <v/>
      </c>
      <c r="AF44" s="268" t="str">
        <f>IF(AND('Mapa R. Fiscal'!$Y$62="Baja",'Mapa R. Fiscal'!$AA$62="Mayor"),CONCATENATE("R9C",'Mapa R. Fiscal'!$O$62),"")</f>
        <v/>
      </c>
      <c r="AG44" s="269" t="str">
        <f>IF(AND('Mapa R. Fiscal'!$Y$63="Baja",'Mapa R. Fiscal'!$AA$63="Mayor"),CONCATENATE("R9C",'Mapa R. Fiscal'!$O$63),"")</f>
        <v/>
      </c>
      <c r="AH44" s="270" t="str">
        <f>IF(AND('Mapa R. Fiscal'!$Y$58="Baja",'Mapa R. Fiscal'!$AA$58="Catastrófico"),CONCATENATE("R9C",'Mapa R. Fiscal'!$O$58),"")</f>
        <v/>
      </c>
      <c r="AI44" s="271" t="str">
        <f>IF(AND('Mapa R. Fiscal'!$Y$59="Baja",'Mapa R. Fiscal'!$AA$59="Catastrófico"),CONCATENATE("R9C",'Mapa R. Fiscal'!$O$59),"")</f>
        <v/>
      </c>
      <c r="AJ44" s="271" t="str">
        <f>IF(AND('Mapa R. Fiscal'!$Y$60="Baja",'Mapa R. Fiscal'!$AA$60="Catastrófico"),CONCATENATE("R9C",'Mapa R. Fiscal'!$O$60),"")</f>
        <v/>
      </c>
      <c r="AK44" s="271" t="str">
        <f>IF(AND('Mapa R. Fiscal'!$Y$61="Baja",'Mapa R. Fiscal'!$AA$61="Catastrófico"),CONCATENATE("R9C",'Mapa R. Fiscal'!$O$61),"")</f>
        <v/>
      </c>
      <c r="AL44" s="271" t="str">
        <f>IF(AND('Mapa R. Fiscal'!$Y$62="Baja",'Mapa R. Fiscal'!$AA$62="Catastrófico"),CONCATENATE("R9C",'Mapa R. Fiscal'!$O$62),"")</f>
        <v/>
      </c>
      <c r="AM44" s="272" t="str">
        <f>IF(AND('Mapa R. Fiscal'!$Y$63="Baja",'Mapa R. Fiscal'!$AA$63="Catastrófico"),CONCATENATE("R9C",'Mapa R. Fiscal'!$O$63),"")</f>
        <v/>
      </c>
      <c r="AN44" s="15"/>
      <c r="AO44" s="769"/>
      <c r="AP44" s="770"/>
      <c r="AQ44" s="770"/>
      <c r="AR44" s="770"/>
      <c r="AS44" s="770"/>
      <c r="AT44" s="77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3"/>
      <c r="C45" s="643"/>
      <c r="D45" s="644"/>
      <c r="E45" s="735"/>
      <c r="F45" s="736"/>
      <c r="G45" s="736"/>
      <c r="H45" s="736"/>
      <c r="I45" s="736"/>
      <c r="J45" s="294" t="str">
        <f>IF(AND('Mapa R. Fiscal'!$Y$64="Baja",'Mapa R. Fiscal'!$AA$64="Leve"),CONCATENATE("R10C",'Mapa R. Fiscal'!$O$64),"")</f>
        <v/>
      </c>
      <c r="K45" s="295" t="str">
        <f>IF(AND('Mapa R. Fiscal'!$Y$65="Baja",'Mapa R. Fiscal'!$AA$65="Leve"),CONCATENATE("R10C",'Mapa R. Fiscal'!$O$65),"")</f>
        <v/>
      </c>
      <c r="L45" s="295" t="str">
        <f>IF(AND('Mapa R. Fiscal'!$Y$66="Baja",'Mapa R. Fiscal'!$AA$66="Leve"),CONCATENATE("R10C",'Mapa R. Fiscal'!$O$66),"")</f>
        <v/>
      </c>
      <c r="M45" s="295" t="str">
        <f>IF(AND('Mapa R. Fiscal'!$Y$67="Baja",'Mapa R. Fiscal'!$AA$67="Leve"),CONCATENATE("R10C",'Mapa R. Fiscal'!$O$67),"")</f>
        <v/>
      </c>
      <c r="N45" s="295" t="str">
        <f>IF(AND('Mapa R. Fiscal'!$Y$68="Baja",'Mapa R. Fiscal'!$AA$68="Leve"),CONCATENATE("R10C",'Mapa R. Fiscal'!$O$68),"")</f>
        <v/>
      </c>
      <c r="O45" s="296" t="str">
        <f>IF(AND('Mapa R. Fiscal'!$Y$69="Baja",'Mapa R. Fiscal'!$AA$69="Leve"),CONCATENATE("R10C",'Mapa R. Fiscal'!$O$69),"")</f>
        <v/>
      </c>
      <c r="P45" s="282" t="str">
        <f>IF(AND('Mapa R. Fiscal'!$Y$64="Baja",'Mapa R. Fiscal'!$AA$64="Menor"),CONCATENATE("R10C",'Mapa R. Fiscal'!$O$64),"")</f>
        <v/>
      </c>
      <c r="Q45" s="283" t="str">
        <f>IF(AND('Mapa R. Fiscal'!$Y$65="Baja",'Mapa R. Fiscal'!$AA$65="Menor"),CONCATENATE("R10C",'Mapa R. Fiscal'!$O$65),"")</f>
        <v/>
      </c>
      <c r="R45" s="283" t="str">
        <f>IF(AND('Mapa R. Fiscal'!$Y$66="Baja",'Mapa R. Fiscal'!$AA$66="Menor"),CONCATENATE("R10C",'Mapa R. Fiscal'!$O$66),"")</f>
        <v/>
      </c>
      <c r="S45" s="283" t="str">
        <f>IF(AND('Mapa R. Fiscal'!$Y$67="Baja",'Mapa R. Fiscal'!$AA$67="Menor"),CONCATENATE("R10C",'Mapa R. Fiscal'!$O$67),"")</f>
        <v/>
      </c>
      <c r="T45" s="283" t="str">
        <f>IF(AND('Mapa R. Fiscal'!$Y$68="Baja",'Mapa R. Fiscal'!$AA$68="Menor"),CONCATENATE("R10C",'Mapa R. Fiscal'!$O$68),"")</f>
        <v/>
      </c>
      <c r="U45" s="284" t="str">
        <f>IF(AND('Mapa R. Fiscal'!$Y$69="Baja",'Mapa R. Fiscal'!$AA$69="Menor"),CONCATENATE("R10C",'Mapa R. Fiscal'!$O$69),"")</f>
        <v/>
      </c>
      <c r="V45" s="285" t="str">
        <f>IF(AND('Mapa R. Fiscal'!$Y$64="Baja",'Mapa R. Fiscal'!$AA$64="Moderado"),CONCATENATE("R10C",'Mapa R. Fiscal'!$O$64),"")</f>
        <v/>
      </c>
      <c r="W45" s="286" t="str">
        <f>IF(AND('Mapa R. Fiscal'!$Y$65="Baja",'Mapa R. Fiscal'!$AA$65="Moderado"),CONCATENATE("R10C",'Mapa R. Fiscal'!$O$65),"")</f>
        <v/>
      </c>
      <c r="X45" s="286" t="str">
        <f>IF(AND('Mapa R. Fiscal'!$Y$66="Baja",'Mapa R. Fiscal'!$AA$66="Moderado"),CONCATENATE("R10C",'Mapa R. Fiscal'!$O$66),"")</f>
        <v/>
      </c>
      <c r="Y45" s="286" t="str">
        <f>IF(AND('Mapa R. Fiscal'!$Y$67="Baja",'Mapa R. Fiscal'!$AA$67="Moderado"),CONCATENATE("R10C",'Mapa R. Fiscal'!$O$67),"")</f>
        <v/>
      </c>
      <c r="Z45" s="286" t="str">
        <f>IF(AND('Mapa R. Fiscal'!$Y$68="Baja",'Mapa R. Fiscal'!$AA$68="Moderado"),CONCATENATE("R10C",'Mapa R. Fiscal'!$O$68),"")</f>
        <v/>
      </c>
      <c r="AA45" s="287" t="str">
        <f>IF(AND('Mapa R. Fiscal'!$Y$69="Baja",'Mapa R. Fiscal'!$AA$69="Moderado"),CONCATENATE("R10C",'Mapa R. Fiscal'!$O$69),"")</f>
        <v/>
      </c>
      <c r="AB45" s="273" t="str">
        <f>IF(AND('Mapa R. Fiscal'!$Y$64="Baja",'Mapa R. Fiscal'!$AA$64="Mayor"),CONCATENATE("R10C",'Mapa R. Fiscal'!$O$64),"")</f>
        <v/>
      </c>
      <c r="AC45" s="274" t="str">
        <f>IF(AND('Mapa R. Fiscal'!$Y$65="Baja",'Mapa R. Fiscal'!$AA$65="Mayor"),CONCATENATE("R10C",'Mapa R. Fiscal'!$O$65),"")</f>
        <v/>
      </c>
      <c r="AD45" s="274" t="str">
        <f>IF(AND('Mapa R. Fiscal'!$Y$66="Baja",'Mapa R. Fiscal'!$AA$66="Mayor"),CONCATENATE("R10C",'Mapa R. Fiscal'!$O$66),"")</f>
        <v/>
      </c>
      <c r="AE45" s="274" t="str">
        <f>IF(AND('Mapa R. Fiscal'!$Y$67="Baja",'Mapa R. Fiscal'!$AA$67="Mayor"),CONCATENATE("R10C",'Mapa R. Fiscal'!$O$67),"")</f>
        <v/>
      </c>
      <c r="AF45" s="274" t="str">
        <f>IF(AND('Mapa R. Fiscal'!$Y$68="Baja",'Mapa R. Fiscal'!$AA$68="Mayor"),CONCATENATE("R10C",'Mapa R. Fiscal'!$O$68),"")</f>
        <v/>
      </c>
      <c r="AG45" s="275" t="str">
        <f>IF(AND('Mapa R. Fiscal'!$Y$69="Baja",'Mapa R. Fiscal'!$AA$69="Mayor"),CONCATENATE("R10C",'Mapa R. Fiscal'!$O$69),"")</f>
        <v/>
      </c>
      <c r="AH45" s="276" t="str">
        <f>IF(AND('Mapa R. Fiscal'!$Y$64="Baja",'Mapa R. Fiscal'!$AA$64="Catastrófico"),CONCATENATE("R10C",'Mapa R. Fiscal'!$O$64),"")</f>
        <v/>
      </c>
      <c r="AI45" s="277" t="str">
        <f>IF(AND('Mapa R. Fiscal'!$Y$65="Baja",'Mapa R. Fiscal'!$AA$65="Catastrófico"),CONCATENATE("R10C",'Mapa R. Fiscal'!$O$65),"")</f>
        <v/>
      </c>
      <c r="AJ45" s="277" t="str">
        <f>IF(AND('Mapa R. Fiscal'!$Y$66="Baja",'Mapa R. Fiscal'!$AA$66="Catastrófico"),CONCATENATE("R10C",'Mapa R. Fiscal'!$O$66),"")</f>
        <v/>
      </c>
      <c r="AK45" s="277" t="str">
        <f>IF(AND('Mapa R. Fiscal'!$Y$67="Baja",'Mapa R. Fiscal'!$AA$67="Catastrófico"),CONCATENATE("R10C",'Mapa R. Fiscal'!$O$67),"")</f>
        <v/>
      </c>
      <c r="AL45" s="277" t="str">
        <f>IF(AND('Mapa R. Fiscal'!$Y$68="Baja",'Mapa R. Fiscal'!$AA$68="Catastrófico"),CONCATENATE("R10C",'Mapa R. Fiscal'!$O$68),"")</f>
        <v/>
      </c>
      <c r="AM45" s="278" t="str">
        <f>IF(AND('Mapa R. Fiscal'!$Y$69="Baja",'Mapa R. Fiscal'!$AA$69="Catastrófico"),CONCATENATE("R10C",'Mapa R. Fiscal'!$O$69),"")</f>
        <v/>
      </c>
      <c r="AN45" s="15"/>
      <c r="AO45" s="772"/>
      <c r="AP45" s="773"/>
      <c r="AQ45" s="773"/>
      <c r="AR45" s="773"/>
      <c r="AS45" s="773"/>
      <c r="AT45" s="774"/>
    </row>
    <row r="46" spans="1:80" ht="46.5" customHeight="1" x14ac:dyDescent="0.35">
      <c r="A46" s="15"/>
      <c r="B46" s="643"/>
      <c r="C46" s="643"/>
      <c r="D46" s="644"/>
      <c r="E46" s="729" t="s">
        <v>576</v>
      </c>
      <c r="F46" s="730"/>
      <c r="G46" s="730"/>
      <c r="H46" s="730"/>
      <c r="I46" s="731"/>
      <c r="J46" s="288" t="str">
        <f>IF(AND('Mapa R. Fiscal'!$Y$10="Muy Baja",'Mapa R. Fiscal'!$AA$10="Leve"),CONCATENATE("R1C",'Mapa R. Fiscal'!$O$10),"")</f>
        <v/>
      </c>
      <c r="K46" s="289" t="str">
        <f ca="1">IF(AND('Mapa R. Fiscal'!$Y$11="Muy Baja",'Mapa R. Fiscal'!$AA$11="Leve"),CONCATENATE("R1C",'Mapa R. Fiscal'!$O$11),"")</f>
        <v/>
      </c>
      <c r="L46" s="289" t="str">
        <f>IF(AND('Mapa R. Fiscal'!$Y$12="Muy Baja",'Mapa R. Fiscal'!$AA$12="Leve"),CONCATENATE("R1C",'Mapa R. Fiscal'!$O$12),"")</f>
        <v/>
      </c>
      <c r="M46" s="289" t="str">
        <f>IF(AND('Mapa R. Fiscal'!$Y$13="Muy Baja",'Mapa R. Fiscal'!$AA$13="Leve"),CONCATENATE("R1C",'Mapa R. Fiscal'!$O$13),"")</f>
        <v/>
      </c>
      <c r="N46" s="289" t="str">
        <f>IF(AND('Mapa R. Fiscal'!$Y$14="Muy Baja",'Mapa R. Fiscal'!$AA$14="Leve"),CONCATENATE("R1C",'Mapa R. Fiscal'!$O$14),"")</f>
        <v/>
      </c>
      <c r="O46" s="290" t="str">
        <f>IF(AND('Mapa R. Fiscal'!$Y$15="Muy Baja",'Mapa R. Fiscal'!$AA$15="Leve"),CONCATENATE("R1C",'Mapa R. Fiscal'!$O$15),"")</f>
        <v/>
      </c>
      <c r="P46" s="288" t="str">
        <f>IF(AND('Mapa R. Fiscal'!$Y$10="Muy Baja",'Mapa R. Fiscal'!$AA$10="Menor"),CONCATENATE("R1C",'Mapa R. Fiscal'!$O$10),"")</f>
        <v/>
      </c>
      <c r="Q46" s="289" t="str">
        <f ca="1">IF(AND('Mapa R. Fiscal'!$Y$11="Muy Baja",'Mapa R. Fiscal'!$AA$11="Menor"),CONCATENATE("R1C",'Mapa R. Fiscal'!$O$11),"")</f>
        <v/>
      </c>
      <c r="R46" s="289" t="str">
        <f>IF(AND('Mapa R. Fiscal'!$Y$12="Muy Baja",'Mapa R. Fiscal'!$AA$12="Menor"),CONCATENATE("R1C",'Mapa R. Fiscal'!$O$12),"")</f>
        <v/>
      </c>
      <c r="S46" s="289" t="str">
        <f>IF(AND('Mapa R. Fiscal'!$Y$13="Muy Baja",'Mapa R. Fiscal'!$AA$13="Menor"),CONCATENATE("R1C",'Mapa R. Fiscal'!$O$13),"")</f>
        <v/>
      </c>
      <c r="T46" s="289" t="str">
        <f>IF(AND('Mapa R. Fiscal'!$Y$14="Muy Baja",'Mapa R. Fiscal'!$AA$14="Menor"),CONCATENATE("R1C",'Mapa R. Fiscal'!$O$14),"")</f>
        <v/>
      </c>
      <c r="U46" s="290" t="str">
        <f>IF(AND('Mapa R. Fiscal'!$Y$15="Muy Baja",'Mapa R. Fiscal'!$AA$15="Menor"),CONCATENATE("R1C",'Mapa R. Fiscal'!$O$15),"")</f>
        <v/>
      </c>
      <c r="V46" s="279" t="str">
        <f>IF(AND('Mapa R. Fiscal'!$Y$10="Muy Baja",'Mapa R. Fiscal'!$AA$10="Moderado"),CONCATENATE("R1C",'Mapa R. Fiscal'!$O$10),"")</f>
        <v/>
      </c>
      <c r="W46" s="297" t="str">
        <f ca="1">IF(AND('Mapa R. Fiscal'!$Y$11="Muy Baja",'Mapa R. Fiscal'!$AA$11="Moderado"),CONCATENATE("R1C",'Mapa R. Fiscal'!$O$11),"")</f>
        <v/>
      </c>
      <c r="X46" s="280" t="str">
        <f>IF(AND('Mapa R. Fiscal'!$Y$12="Muy Baja",'Mapa R. Fiscal'!$AA$12="Moderado"),CONCATENATE("R1C",'Mapa R. Fiscal'!$O$12),"")</f>
        <v/>
      </c>
      <c r="Y46" s="280" t="str">
        <f>IF(AND('Mapa R. Fiscal'!$Y$13="Muy Baja",'Mapa R. Fiscal'!$AA$13="Moderado"),CONCATENATE("R1C",'Mapa R. Fiscal'!$O$13),"")</f>
        <v/>
      </c>
      <c r="Z46" s="280" t="str">
        <f>IF(AND('Mapa R. Fiscal'!$Y$14="Muy Baja",'Mapa R. Fiscal'!$AA$14="Moderado"),CONCATENATE("R1C",'Mapa R. Fiscal'!$O$14),"")</f>
        <v/>
      </c>
      <c r="AA46" s="281" t="str">
        <f>IF(AND('Mapa R. Fiscal'!$Y$15="Muy Baja",'Mapa R. Fiscal'!$AA$15="Moderado"),CONCATENATE("R1C",'Mapa R. Fiscal'!$O$15),"")</f>
        <v/>
      </c>
      <c r="AB46" s="261" t="str">
        <f>IF(AND('Mapa R. Fiscal'!$Y$10="Muy Baja",'Mapa R. Fiscal'!$AA$10="Mayor"),CONCATENATE("R1C",'Mapa R. Fiscal'!$O$10),"")</f>
        <v/>
      </c>
      <c r="AC46" s="262" t="str">
        <f ca="1">IF(AND('Mapa R. Fiscal'!$Y$11="Muy Baja",'Mapa R. Fiscal'!$AA$11="Mayor"),CONCATENATE("R1C",'Mapa R. Fiscal'!$O$11),"")</f>
        <v/>
      </c>
      <c r="AD46" s="262" t="str">
        <f>IF(AND('Mapa R. Fiscal'!$Y$12="Muy Baja",'Mapa R. Fiscal'!$AA$12="Mayor"),CONCATENATE("R1C",'Mapa R. Fiscal'!$O$12),"")</f>
        <v/>
      </c>
      <c r="AE46" s="262" t="str">
        <f>IF(AND('Mapa R. Fiscal'!$Y$13="Muy Baja",'Mapa R. Fiscal'!$AA$13="Mayor"),CONCATENATE("R1C",'Mapa R. Fiscal'!$O$13),"")</f>
        <v/>
      </c>
      <c r="AF46" s="262" t="str">
        <f>IF(AND('Mapa R. Fiscal'!$Y$14="Muy Baja",'Mapa R. Fiscal'!$AA$14="Mayor"),CONCATENATE("R1C",'Mapa R. Fiscal'!$O$14),"")</f>
        <v/>
      </c>
      <c r="AG46" s="263" t="str">
        <f>IF(AND('Mapa R. Fiscal'!$Y$15="Muy Baja",'Mapa R. Fiscal'!$AA$15="Mayor"),CONCATENATE("R1C",'Mapa R. Fiscal'!$O$15),"")</f>
        <v/>
      </c>
      <c r="AH46" s="264" t="str">
        <f>IF(AND('Mapa R. Fiscal'!$Y$10="Muy Baja",'Mapa R. Fiscal'!$AA$10="Catastrófico"),CONCATENATE("R1C",'Mapa R. Fiscal'!$O$10),"")</f>
        <v/>
      </c>
      <c r="AI46" s="265" t="str">
        <f ca="1">IF(AND('Mapa R. Fiscal'!$Y$11="Muy Baja",'Mapa R. Fiscal'!$AA$11="Catastrófico"),CONCATENATE("R1C",'Mapa R. Fiscal'!$O$11),"")</f>
        <v/>
      </c>
      <c r="AJ46" s="265" t="str">
        <f>IF(AND('Mapa R. Fiscal'!$Y$12="Muy Baja",'Mapa R. Fiscal'!$AA$12="Catastrófico"),CONCATENATE("R1C",'Mapa R. Fiscal'!$O$12),"")</f>
        <v/>
      </c>
      <c r="AK46" s="265" t="str">
        <f>IF(AND('Mapa R. Fiscal'!$Y$13="Muy Baja",'Mapa R. Fiscal'!$AA$13="Catastrófico"),CONCATENATE("R1C",'Mapa R. Fiscal'!$O$13),"")</f>
        <v/>
      </c>
      <c r="AL46" s="265" t="str">
        <f>IF(AND('Mapa R. Fiscal'!$Y$14="Muy Baja",'Mapa R. Fiscal'!$AA$14="Catastrófico"),CONCATENATE("R1C",'Mapa R. Fiscal'!$O$14),"")</f>
        <v/>
      </c>
      <c r="AM46" s="266"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3"/>
      <c r="C47" s="643"/>
      <c r="D47" s="644"/>
      <c r="E47" s="747"/>
      <c r="F47" s="733"/>
      <c r="G47" s="733"/>
      <c r="H47" s="733"/>
      <c r="I47" s="734"/>
      <c r="J47" s="291" t="str">
        <f>IF(AND('Mapa R. Fiscal'!$Y$16="Muy Baja",'Mapa R. Fiscal'!$AA$16="Leve"),CONCATENATE("R2C",'Mapa R. Fiscal'!$O$16),"")</f>
        <v/>
      </c>
      <c r="K47" s="292" t="str">
        <f>IF(AND('Mapa R. Fiscal'!$Y$17="Muy Baja",'Mapa R. Fiscal'!$AA$17="Leve"),CONCATENATE("R2C",'Mapa R. Fiscal'!$O$17),"")</f>
        <v/>
      </c>
      <c r="L47" s="292" t="str">
        <f>IF(AND('Mapa R. Fiscal'!$Y$18="Muy Baja",'Mapa R. Fiscal'!$AA$18="Leve"),CONCATENATE("R2C",'Mapa R. Fiscal'!$O$18),"")</f>
        <v/>
      </c>
      <c r="M47" s="292" t="str">
        <f>IF(AND('Mapa R. Fiscal'!$Y$19="Muy Baja",'Mapa R. Fiscal'!$AA$19="Leve"),CONCATENATE("R2C",'Mapa R. Fiscal'!$O$19),"")</f>
        <v/>
      </c>
      <c r="N47" s="292" t="str">
        <f>IF(AND('Mapa R. Fiscal'!$Y$20="Muy Baja",'Mapa R. Fiscal'!$AA$20="Leve"),CONCATENATE("R2C",'Mapa R. Fiscal'!$O$20),"")</f>
        <v/>
      </c>
      <c r="O47" s="293" t="str">
        <f>IF(AND('Mapa R. Fiscal'!$Y$21="Muy Baja",'Mapa R. Fiscal'!$AA$21="Leve"),CONCATENATE("R2C",'Mapa R. Fiscal'!$O$21),"")</f>
        <v/>
      </c>
      <c r="P47" s="291" t="str">
        <f>IF(AND('Mapa R. Fiscal'!$Y$16="Muy Baja",'Mapa R. Fiscal'!$AA$16="Menor"),CONCATENATE("R2C",'Mapa R. Fiscal'!$O$16),"")</f>
        <v/>
      </c>
      <c r="Q47" s="292" t="str">
        <f>IF(AND('Mapa R. Fiscal'!$Y$17="Muy Baja",'Mapa R. Fiscal'!$AA$17="Menor"),CONCATENATE("R2C",'Mapa R. Fiscal'!$O$17),"")</f>
        <v/>
      </c>
      <c r="R47" s="292" t="str">
        <f>IF(AND('Mapa R. Fiscal'!$Y$18="Muy Baja",'Mapa R. Fiscal'!$AA$18="Menor"),CONCATENATE("R2C",'Mapa R. Fiscal'!$O$18),"")</f>
        <v/>
      </c>
      <c r="S47" s="292" t="str">
        <f>IF(AND('Mapa R. Fiscal'!$Y$19="Muy Baja",'Mapa R. Fiscal'!$AA$19="Menor"),CONCATENATE("R2C",'Mapa R. Fiscal'!$O$19),"")</f>
        <v/>
      </c>
      <c r="T47" s="292" t="str">
        <f>IF(AND('Mapa R. Fiscal'!$Y$20="Muy Baja",'Mapa R. Fiscal'!$AA$20="Menor"),CONCATENATE("R2C",'Mapa R. Fiscal'!$O$20),"")</f>
        <v/>
      </c>
      <c r="U47" s="293" t="str">
        <f>IF(AND('Mapa R. Fiscal'!$Y$21="Muy Baja",'Mapa R. Fiscal'!$AA$21="Menor"),CONCATENATE("R2C",'Mapa R. Fiscal'!$O$21),"")</f>
        <v/>
      </c>
      <c r="V47" s="282" t="str">
        <f>IF(AND('Mapa R. Fiscal'!$Y$16="Muy Baja",'Mapa R. Fiscal'!$AA$16="Moderado"),CONCATENATE("R2C",'Mapa R. Fiscal'!$O$16),"")</f>
        <v/>
      </c>
      <c r="W47" s="283" t="str">
        <f>IF(AND('Mapa R. Fiscal'!$Y$17="Muy Baja",'Mapa R. Fiscal'!$AA$17="Moderado"),CONCATENATE("R2C",'Mapa R. Fiscal'!$O$17),"")</f>
        <v/>
      </c>
      <c r="X47" s="283" t="str">
        <f>IF(AND('Mapa R. Fiscal'!$Y$18="Muy Baja",'Mapa R. Fiscal'!$AA$18="Moderado"),CONCATENATE("R2C",'Mapa R. Fiscal'!$O$18),"")</f>
        <v/>
      </c>
      <c r="Y47" s="283" t="str">
        <f>IF(AND('Mapa R. Fiscal'!$Y$19="Muy Baja",'Mapa R. Fiscal'!$AA$19="Moderado"),CONCATENATE("R2C",'Mapa R. Fiscal'!$O$19),"")</f>
        <v/>
      </c>
      <c r="Z47" s="283" t="str">
        <f>IF(AND('Mapa R. Fiscal'!$Y$20="Muy Baja",'Mapa R. Fiscal'!$AA$20="Moderado"),CONCATENATE("R2C",'Mapa R. Fiscal'!$O$20),"")</f>
        <v/>
      </c>
      <c r="AA47" s="284" t="str">
        <f>IF(AND('Mapa R. Fiscal'!$Y$21="Muy Baja",'Mapa R. Fiscal'!$AA$21="Moderado"),CONCATENATE("R2C",'Mapa R. Fiscal'!$O$21),"")</f>
        <v/>
      </c>
      <c r="AB47" s="267" t="str">
        <f>IF(AND('Mapa R. Fiscal'!$Y$16="Muy Baja",'Mapa R. Fiscal'!$AA$16="Mayor"),CONCATENATE("R2C",'Mapa R. Fiscal'!$O$16),"")</f>
        <v/>
      </c>
      <c r="AC47" s="268" t="str">
        <f>IF(AND('Mapa R. Fiscal'!$Y$17="Muy Baja",'Mapa R. Fiscal'!$AA$17="Mayor"),CONCATENATE("R2C",'Mapa R. Fiscal'!$O$17),"")</f>
        <v/>
      </c>
      <c r="AD47" s="268" t="str">
        <f>IF(AND('Mapa R. Fiscal'!$Y$18="Muy Baja",'Mapa R. Fiscal'!$AA$18="Mayor"),CONCATENATE("R2C",'Mapa R. Fiscal'!$O$18),"")</f>
        <v/>
      </c>
      <c r="AE47" s="268" t="str">
        <f>IF(AND('Mapa R. Fiscal'!$Y$19="Muy Baja",'Mapa R. Fiscal'!$AA$19="Mayor"),CONCATENATE("R2C",'Mapa R. Fiscal'!$O$19),"")</f>
        <v/>
      </c>
      <c r="AF47" s="268" t="str">
        <f>IF(AND('Mapa R. Fiscal'!$Y$20="Muy Baja",'Mapa R. Fiscal'!$AA$20="Mayor"),CONCATENATE("R2C",'Mapa R. Fiscal'!$O$20),"")</f>
        <v/>
      </c>
      <c r="AG47" s="269" t="str">
        <f>IF(AND('Mapa R. Fiscal'!$Y$21="Muy Baja",'Mapa R. Fiscal'!$AA$21="Mayor"),CONCATENATE("R2C",'Mapa R. Fiscal'!$O$21),"")</f>
        <v/>
      </c>
      <c r="AH47" s="270" t="str">
        <f>IF(AND('Mapa R. Fiscal'!$Y$16="Muy Baja",'Mapa R. Fiscal'!$AA$16="Catastrófico"),CONCATENATE("R2C",'Mapa R. Fiscal'!$O$16),"")</f>
        <v/>
      </c>
      <c r="AI47" s="271" t="str">
        <f>IF(AND('Mapa R. Fiscal'!$Y$17="Muy Baja",'Mapa R. Fiscal'!$AA$17="Catastrófico"),CONCATENATE("R2C",'Mapa R. Fiscal'!$O$17),"")</f>
        <v/>
      </c>
      <c r="AJ47" s="271" t="str">
        <f>IF(AND('Mapa R. Fiscal'!$Y$18="Muy Baja",'Mapa R. Fiscal'!$AA$18="Catastrófico"),CONCATENATE("R2C",'Mapa R. Fiscal'!$O$18),"")</f>
        <v/>
      </c>
      <c r="AK47" s="271" t="str">
        <f>IF(AND('Mapa R. Fiscal'!$Y$19="Muy Baja",'Mapa R. Fiscal'!$AA$19="Catastrófico"),CONCATENATE("R2C",'Mapa R. Fiscal'!$O$19),"")</f>
        <v/>
      </c>
      <c r="AL47" s="271" t="str">
        <f>IF(AND('Mapa R. Fiscal'!$Y$20="Muy Baja",'Mapa R. Fiscal'!$AA$20="Catastrófico"),CONCATENATE("R2C",'Mapa R. Fiscal'!$O$20),"")</f>
        <v/>
      </c>
      <c r="AM47" s="272"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3"/>
      <c r="C48" s="643"/>
      <c r="D48" s="644"/>
      <c r="E48" s="747"/>
      <c r="F48" s="733"/>
      <c r="G48" s="733"/>
      <c r="H48" s="733"/>
      <c r="I48" s="734"/>
      <c r="J48" s="291" t="str">
        <f>IF(AND('Mapa R. Fiscal'!$Y$22="Muy Baja",'Mapa R. Fiscal'!$AA$22="Leve"),CONCATENATE("R3C",'Mapa R. Fiscal'!$O$22),"")</f>
        <v/>
      </c>
      <c r="K48" s="292" t="str">
        <f>IF(AND('Mapa R. Fiscal'!$Y$23="Muy Baja",'Mapa R. Fiscal'!$AA$23="Leve"),CONCATENATE("R3C",'Mapa R. Fiscal'!$O$23),"")</f>
        <v/>
      </c>
      <c r="L48" s="292" t="str">
        <f>IF(AND('Mapa R. Fiscal'!$Y$24="Muy Baja",'Mapa R. Fiscal'!$AA$24="Leve"),CONCATENATE("R3C",'Mapa R. Fiscal'!$O$24),"")</f>
        <v/>
      </c>
      <c r="M48" s="292" t="str">
        <f>IF(AND('Mapa R. Fiscal'!$Y$25="Muy Baja",'Mapa R. Fiscal'!$AA$25="Leve"),CONCATENATE("R3C",'Mapa R. Fiscal'!$O$25),"")</f>
        <v/>
      </c>
      <c r="N48" s="292" t="str">
        <f>IF(AND('Mapa R. Fiscal'!$Y$26="Muy Baja",'Mapa R. Fiscal'!$AA$26="Leve"),CONCATENATE("R3C",'Mapa R. Fiscal'!$O$26),"")</f>
        <v/>
      </c>
      <c r="O48" s="293" t="str">
        <f>IF(AND('Mapa R. Fiscal'!$Y$27="Muy Baja",'Mapa R. Fiscal'!$AA$27="Leve"),CONCATENATE("R3C",'Mapa R. Fiscal'!$O$27),"")</f>
        <v/>
      </c>
      <c r="P48" s="291" t="str">
        <f>IF(AND('Mapa R. Fiscal'!$Y$22="Muy Baja",'Mapa R. Fiscal'!$AA$22="Menor"),CONCATENATE("R3C",'Mapa R. Fiscal'!$O$22),"")</f>
        <v/>
      </c>
      <c r="Q48" s="292" t="str">
        <f>IF(AND('Mapa R. Fiscal'!$Y$23="Muy Baja",'Mapa R. Fiscal'!$AA$23="Menor"),CONCATENATE("R3C",'Mapa R. Fiscal'!$O$23),"")</f>
        <v/>
      </c>
      <c r="R48" s="292" t="str">
        <f>IF(AND('Mapa R. Fiscal'!$Y$24="Muy Baja",'Mapa R. Fiscal'!$AA$24="Menor"),CONCATENATE("R3C",'Mapa R. Fiscal'!$O$24),"")</f>
        <v/>
      </c>
      <c r="S48" s="292" t="str">
        <f>IF(AND('Mapa R. Fiscal'!$Y$25="Muy Baja",'Mapa R. Fiscal'!$AA$25="Menor"),CONCATENATE("R3C",'Mapa R. Fiscal'!$O$25),"")</f>
        <v/>
      </c>
      <c r="T48" s="292" t="str">
        <f>IF(AND('Mapa R. Fiscal'!$Y$26="Muy Baja",'Mapa R. Fiscal'!$AA$26="Menor"),CONCATENATE("R3C",'Mapa R. Fiscal'!$O$26),"")</f>
        <v/>
      </c>
      <c r="U48" s="293" t="str">
        <f>IF(AND('Mapa R. Fiscal'!$Y$27="Muy Baja",'Mapa R. Fiscal'!$AA$27="Menor"),CONCATENATE("R3C",'Mapa R. Fiscal'!$O$27),"")</f>
        <v/>
      </c>
      <c r="V48" s="282" t="str">
        <f>IF(AND('Mapa R. Fiscal'!$Y$22="Muy Baja",'Mapa R. Fiscal'!$AA$22="Moderado"),CONCATENATE("R3C",'Mapa R. Fiscal'!$O$22),"")</f>
        <v/>
      </c>
      <c r="W48" s="283" t="str">
        <f>IF(AND('Mapa R. Fiscal'!$Y$23="Muy Baja",'Mapa R. Fiscal'!$AA$23="Moderado"),CONCATENATE("R3C",'Mapa R. Fiscal'!$O$23),"")</f>
        <v/>
      </c>
      <c r="X48" s="283" t="str">
        <f>IF(AND('Mapa R. Fiscal'!$Y$24="Muy Baja",'Mapa R. Fiscal'!$AA$24="Moderado"),CONCATENATE("R3C",'Mapa R. Fiscal'!$O$24),"")</f>
        <v/>
      </c>
      <c r="Y48" s="283" t="str">
        <f>IF(AND('Mapa R. Fiscal'!$Y$25="Muy Baja",'Mapa R. Fiscal'!$AA$25="Moderado"),CONCATENATE("R3C",'Mapa R. Fiscal'!$O$25),"")</f>
        <v/>
      </c>
      <c r="Z48" s="283" t="str">
        <f>IF(AND('Mapa R. Fiscal'!$Y$26="Muy Baja",'Mapa R. Fiscal'!$AA$26="Moderado"),CONCATENATE("R3C",'Mapa R. Fiscal'!$O$26),"")</f>
        <v/>
      </c>
      <c r="AA48" s="284" t="str">
        <f>IF(AND('Mapa R. Fiscal'!$Y$27="Muy Baja",'Mapa R. Fiscal'!$AA$27="Moderado"),CONCATENATE("R3C",'Mapa R. Fiscal'!$O$27),"")</f>
        <v/>
      </c>
      <c r="AB48" s="267" t="str">
        <f>IF(AND('Mapa R. Fiscal'!$Y$22="Muy Baja",'Mapa R. Fiscal'!$AA$22="Mayor"),CONCATENATE("R3C",'Mapa R. Fiscal'!$O$22),"")</f>
        <v/>
      </c>
      <c r="AC48" s="268" t="str">
        <f>IF(AND('Mapa R. Fiscal'!$Y$23="Muy Baja",'Mapa R. Fiscal'!$AA$23="Mayor"),CONCATENATE("R3C",'Mapa R. Fiscal'!$O$23),"")</f>
        <v/>
      </c>
      <c r="AD48" s="268" t="str">
        <f>IF(AND('Mapa R. Fiscal'!$Y$24="Muy Baja",'Mapa R. Fiscal'!$AA$24="Mayor"),CONCATENATE("R3C",'Mapa R. Fiscal'!$O$24),"")</f>
        <v/>
      </c>
      <c r="AE48" s="268" t="str">
        <f>IF(AND('Mapa R. Fiscal'!$Y$25="Muy Baja",'Mapa R. Fiscal'!$AA$25="Mayor"),CONCATENATE("R3C",'Mapa R. Fiscal'!$O$25),"")</f>
        <v/>
      </c>
      <c r="AF48" s="268" t="str">
        <f>IF(AND('Mapa R. Fiscal'!$Y$26="Muy Baja",'Mapa R. Fiscal'!$AA$26="Mayor"),CONCATENATE("R3C",'Mapa R. Fiscal'!$O$26),"")</f>
        <v/>
      </c>
      <c r="AG48" s="269" t="str">
        <f>IF(AND('Mapa R. Fiscal'!$Y$27="Muy Baja",'Mapa R. Fiscal'!$AA$27="Mayor"),CONCATENATE("R3C",'Mapa R. Fiscal'!$O$27),"")</f>
        <v/>
      </c>
      <c r="AH48" s="270" t="str">
        <f>IF(AND('Mapa R. Fiscal'!$Y$22="Muy Baja",'Mapa R. Fiscal'!$AA$22="Catastrófico"),CONCATENATE("R3C",'Mapa R. Fiscal'!$O$22),"")</f>
        <v/>
      </c>
      <c r="AI48" s="271" t="str">
        <f>IF(AND('Mapa R. Fiscal'!$Y$23="Muy Baja",'Mapa R. Fiscal'!$AA$23="Catastrófico"),CONCATENATE("R3C",'Mapa R. Fiscal'!$O$23),"")</f>
        <v/>
      </c>
      <c r="AJ48" s="271" t="str">
        <f>IF(AND('Mapa R. Fiscal'!$Y$24="Muy Baja",'Mapa R. Fiscal'!$AA$24="Catastrófico"),CONCATENATE("R3C",'Mapa R. Fiscal'!$O$24),"")</f>
        <v/>
      </c>
      <c r="AK48" s="271" t="str">
        <f>IF(AND('Mapa R. Fiscal'!$Y$25="Muy Baja",'Mapa R. Fiscal'!$AA$25="Catastrófico"),CONCATENATE("R3C",'Mapa R. Fiscal'!$O$25),"")</f>
        <v/>
      </c>
      <c r="AL48" s="271" t="str">
        <f>IF(AND('Mapa R. Fiscal'!$Y$26="Muy Baja",'Mapa R. Fiscal'!$AA$26="Catastrófico"),CONCATENATE("R3C",'Mapa R. Fiscal'!$O$26),"")</f>
        <v/>
      </c>
      <c r="AM48" s="272"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3"/>
      <c r="C49" s="643"/>
      <c r="D49" s="644"/>
      <c r="E49" s="732"/>
      <c r="F49" s="733"/>
      <c r="G49" s="733"/>
      <c r="H49" s="733"/>
      <c r="I49" s="734"/>
      <c r="J49" s="291" t="str">
        <f>IF(AND('Mapa R. Fiscal'!$Y$28="Muy Baja",'Mapa R. Fiscal'!$AA$28="Leve"),CONCATENATE("R4C",'Mapa R. Fiscal'!$O$28),"")</f>
        <v/>
      </c>
      <c r="K49" s="292" t="str">
        <f>IF(AND('Mapa R. Fiscal'!$Y$29="Muy Baja",'Mapa R. Fiscal'!$AA$29="Leve"),CONCATENATE("R4C",'Mapa R. Fiscal'!$O$29),"")</f>
        <v/>
      </c>
      <c r="L49" s="292" t="str">
        <f>IF(AND('Mapa R. Fiscal'!$Y$30="Muy Baja",'Mapa R. Fiscal'!$AA$30="Leve"),CONCATENATE("R4C",'Mapa R. Fiscal'!$O$30),"")</f>
        <v/>
      </c>
      <c r="M49" s="292" t="str">
        <f>IF(AND('Mapa R. Fiscal'!$Y$31="Muy Baja",'Mapa R. Fiscal'!$AA$31="Leve"),CONCATENATE("R4C",'Mapa R. Fiscal'!$O$31),"")</f>
        <v/>
      </c>
      <c r="N49" s="292" t="str">
        <f>IF(AND('Mapa R. Fiscal'!$Y$32="Muy Baja",'Mapa R. Fiscal'!$AA$32="Leve"),CONCATENATE("R4C",'Mapa R. Fiscal'!$O$32),"")</f>
        <v/>
      </c>
      <c r="O49" s="293" t="str">
        <f>IF(AND('Mapa R. Fiscal'!$Y$33="Muy Baja",'Mapa R. Fiscal'!$AA$33="Leve"),CONCATENATE("R4C",'Mapa R. Fiscal'!$O$33),"")</f>
        <v/>
      </c>
      <c r="P49" s="291" t="str">
        <f>IF(AND('Mapa R. Fiscal'!$Y$28="Muy Baja",'Mapa R. Fiscal'!$AA$28="Menor"),CONCATENATE("R4C",'Mapa R. Fiscal'!$O$28),"")</f>
        <v/>
      </c>
      <c r="Q49" s="292" t="str">
        <f>IF(AND('Mapa R. Fiscal'!$Y$29="Muy Baja",'Mapa R. Fiscal'!$AA$29="Menor"),CONCATENATE("R4C",'Mapa R. Fiscal'!$O$29),"")</f>
        <v/>
      </c>
      <c r="R49" s="292" t="str">
        <f>IF(AND('Mapa R. Fiscal'!$Y$30="Muy Baja",'Mapa R. Fiscal'!$AA$30="Menor"),CONCATENATE("R4C",'Mapa R. Fiscal'!$O$30),"")</f>
        <v/>
      </c>
      <c r="S49" s="292" t="str">
        <f>IF(AND('Mapa R. Fiscal'!$Y$31="Muy Baja",'Mapa R. Fiscal'!$AA$31="Menor"),CONCATENATE("R4C",'Mapa R. Fiscal'!$O$31),"")</f>
        <v/>
      </c>
      <c r="T49" s="292" t="str">
        <f>IF(AND('Mapa R. Fiscal'!$Y$32="Muy Baja",'Mapa R. Fiscal'!$AA$32="Menor"),CONCATENATE("R4C",'Mapa R. Fiscal'!$O$32),"")</f>
        <v/>
      </c>
      <c r="U49" s="293" t="str">
        <f>IF(AND('Mapa R. Fiscal'!$Y$33="Muy Baja",'Mapa R. Fiscal'!$AA$33="Menor"),CONCATENATE("R4C",'Mapa R. Fiscal'!$O$33),"")</f>
        <v/>
      </c>
      <c r="V49" s="282" t="str">
        <f>IF(AND('Mapa R. Fiscal'!$Y$28="Muy Baja",'Mapa R. Fiscal'!$AA$28="Moderado"),CONCATENATE("R4C",'Mapa R. Fiscal'!$O$28),"")</f>
        <v/>
      </c>
      <c r="W49" s="283" t="str">
        <f>IF(AND('Mapa R. Fiscal'!$Y$29="Muy Baja",'Mapa R. Fiscal'!$AA$29="Moderado"),CONCATENATE("R4C",'Mapa R. Fiscal'!$O$29),"")</f>
        <v/>
      </c>
      <c r="X49" s="283" t="str">
        <f>IF(AND('Mapa R. Fiscal'!$Y$30="Muy Baja",'Mapa R. Fiscal'!$AA$30="Moderado"),CONCATENATE("R4C",'Mapa R. Fiscal'!$O$30),"")</f>
        <v/>
      </c>
      <c r="Y49" s="283" t="str">
        <f>IF(AND('Mapa R. Fiscal'!$Y$31="Muy Baja",'Mapa R. Fiscal'!$AA$31="Moderado"),CONCATENATE("R4C",'Mapa R. Fiscal'!$O$31),"")</f>
        <v/>
      </c>
      <c r="Z49" s="283" t="str">
        <f>IF(AND('Mapa R. Fiscal'!$Y$32="Muy Baja",'Mapa R. Fiscal'!$AA$32="Moderado"),CONCATENATE("R4C",'Mapa R. Fiscal'!$O$32),"")</f>
        <v/>
      </c>
      <c r="AA49" s="284" t="str">
        <f>IF(AND('Mapa R. Fiscal'!$Y$33="Muy Baja",'Mapa R. Fiscal'!$AA$33="Moderado"),CONCATENATE("R4C",'Mapa R. Fiscal'!$O$33),"")</f>
        <v/>
      </c>
      <c r="AB49" s="267" t="str">
        <f>IF(AND('Mapa R. Fiscal'!$Y$28="Muy Baja",'Mapa R. Fiscal'!$AA$28="Mayor"),CONCATENATE("R4C",'Mapa R. Fiscal'!$O$28),"")</f>
        <v/>
      </c>
      <c r="AC49" s="268" t="str">
        <f>IF(AND('Mapa R. Fiscal'!$Y$29="Muy Baja",'Mapa R. Fiscal'!$AA$29="Mayor"),CONCATENATE("R4C",'Mapa R. Fiscal'!$O$29),"")</f>
        <v/>
      </c>
      <c r="AD49" s="268" t="str">
        <f>IF(AND('Mapa R. Fiscal'!$Y$30="Muy Baja",'Mapa R. Fiscal'!$AA$30="Mayor"),CONCATENATE("R4C",'Mapa R. Fiscal'!$O$30),"")</f>
        <v/>
      </c>
      <c r="AE49" s="268" t="str">
        <f>IF(AND('Mapa R. Fiscal'!$Y$31="Muy Baja",'Mapa R. Fiscal'!$AA$31="Mayor"),CONCATENATE("R4C",'Mapa R. Fiscal'!$O$31),"")</f>
        <v/>
      </c>
      <c r="AF49" s="268" t="str">
        <f>IF(AND('Mapa R. Fiscal'!$Y$32="Muy Baja",'Mapa R. Fiscal'!$AA$32="Mayor"),CONCATENATE("R4C",'Mapa R. Fiscal'!$O$32),"")</f>
        <v/>
      </c>
      <c r="AG49" s="269" t="str">
        <f>IF(AND('Mapa R. Fiscal'!$Y$33="Muy Baja",'Mapa R. Fiscal'!$AA$33="Mayor"),CONCATENATE("R4C",'Mapa R. Fiscal'!$O$33),"")</f>
        <v/>
      </c>
      <c r="AH49" s="270" t="str">
        <f>IF(AND('Mapa R. Fiscal'!$Y$28="Muy Baja",'Mapa R. Fiscal'!$AA$28="Catastrófico"),CONCATENATE("R4C",'Mapa R. Fiscal'!$O$28),"")</f>
        <v/>
      </c>
      <c r="AI49" s="271" t="str">
        <f>IF(AND('Mapa R. Fiscal'!$Y$29="Muy Baja",'Mapa R. Fiscal'!$AA$29="Catastrófico"),CONCATENATE("R4C",'Mapa R. Fiscal'!$O$29),"")</f>
        <v/>
      </c>
      <c r="AJ49" s="271" t="str">
        <f>IF(AND('Mapa R. Fiscal'!$Y$30="Muy Baja",'Mapa R. Fiscal'!$AA$30="Catastrófico"),CONCATENATE("R4C",'Mapa R. Fiscal'!$O$30),"")</f>
        <v/>
      </c>
      <c r="AK49" s="271" t="str">
        <f>IF(AND('Mapa R. Fiscal'!$Y$31="Muy Baja",'Mapa R. Fiscal'!$AA$31="Catastrófico"),CONCATENATE("R4C",'Mapa R. Fiscal'!$O$31),"")</f>
        <v/>
      </c>
      <c r="AL49" s="271" t="str">
        <f>IF(AND('Mapa R. Fiscal'!$Y$32="Muy Baja",'Mapa R. Fiscal'!$AA$32="Catastrófico"),CONCATENATE("R4C",'Mapa R. Fiscal'!$O$32),"")</f>
        <v/>
      </c>
      <c r="AM49" s="272"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3"/>
      <c r="C50" s="643"/>
      <c r="D50" s="644"/>
      <c r="E50" s="732"/>
      <c r="F50" s="733"/>
      <c r="G50" s="733"/>
      <c r="H50" s="733"/>
      <c r="I50" s="734"/>
      <c r="J50" s="291" t="str">
        <f>IF(AND('Mapa R. Fiscal'!$Y$34="Muy Baja",'Mapa R. Fiscal'!$AA$34="Leve"),CONCATENATE("R5C",'Mapa R. Fiscal'!$O$34),"")</f>
        <v/>
      </c>
      <c r="K50" s="292" t="str">
        <f>IF(AND('Mapa R. Fiscal'!$Y$35="Muy Baja",'Mapa R. Fiscal'!$AA$35="Leve"),CONCATENATE("R5C",'Mapa R. Fiscal'!$O$35),"")</f>
        <v/>
      </c>
      <c r="L50" s="292" t="str">
        <f>IF(AND('Mapa R. Fiscal'!$Y$36="Muy Baja",'Mapa R. Fiscal'!$AA$36="Leve"),CONCATENATE("R5C",'Mapa R. Fiscal'!$O$36),"")</f>
        <v/>
      </c>
      <c r="M50" s="292" t="str">
        <f>IF(AND('Mapa R. Fiscal'!$Y$37="Muy Baja",'Mapa R. Fiscal'!$AA$37="Leve"),CONCATENATE("R5C",'Mapa R. Fiscal'!$O$37),"")</f>
        <v/>
      </c>
      <c r="N50" s="292" t="str">
        <f>IF(AND('Mapa R. Fiscal'!$Y$38="Muy Baja",'Mapa R. Fiscal'!$AA$38="Leve"),CONCATENATE("R5C",'Mapa R. Fiscal'!$O$38),"")</f>
        <v/>
      </c>
      <c r="O50" s="293" t="str">
        <f>IF(AND('Mapa R. Fiscal'!$Y$39="Muy Baja",'Mapa R. Fiscal'!$AA$39="Leve"),CONCATENATE("R5C",'Mapa R. Fiscal'!$O$39),"")</f>
        <v/>
      </c>
      <c r="P50" s="291" t="str">
        <f>IF(AND('Mapa R. Fiscal'!$Y$34="Muy Baja",'Mapa R. Fiscal'!$AA$34="Menor"),CONCATENATE("R5C",'Mapa R. Fiscal'!$O$34),"")</f>
        <v/>
      </c>
      <c r="Q50" s="292" t="str">
        <f>IF(AND('Mapa R. Fiscal'!$Y$35="Muy Baja",'Mapa R. Fiscal'!$AA$35="Menor"),CONCATENATE("R5C",'Mapa R. Fiscal'!$O$35),"")</f>
        <v/>
      </c>
      <c r="R50" s="292" t="str">
        <f>IF(AND('Mapa R. Fiscal'!$Y$36="Muy Baja",'Mapa R. Fiscal'!$AA$36="Menor"),CONCATENATE("R5C",'Mapa R. Fiscal'!$O$36),"")</f>
        <v/>
      </c>
      <c r="S50" s="292" t="str">
        <f>IF(AND('Mapa R. Fiscal'!$Y$37="Muy Baja",'Mapa R. Fiscal'!$AA$37="Menor"),CONCATENATE("R5C",'Mapa R. Fiscal'!$O$37),"")</f>
        <v/>
      </c>
      <c r="T50" s="292" t="str">
        <f>IF(AND('Mapa R. Fiscal'!$Y$38="Muy Baja",'Mapa R. Fiscal'!$AA$38="Menor"),CONCATENATE("R5C",'Mapa R. Fiscal'!$O$38),"")</f>
        <v/>
      </c>
      <c r="U50" s="293" t="str">
        <f>IF(AND('Mapa R. Fiscal'!$Y$39="Muy Baja",'Mapa R. Fiscal'!$AA$39="Menor"),CONCATENATE("R5C",'Mapa R. Fiscal'!$O$39),"")</f>
        <v/>
      </c>
      <c r="V50" s="282" t="str">
        <f>IF(AND('Mapa R. Fiscal'!$Y$34="Muy Baja",'Mapa R. Fiscal'!$AA$34="Moderado"),CONCATENATE("R5C",'Mapa R. Fiscal'!$O$34),"")</f>
        <v/>
      </c>
      <c r="W50" s="283" t="str">
        <f>IF(AND('Mapa R. Fiscal'!$Y$35="Muy Baja",'Mapa R. Fiscal'!$AA$35="Moderado"),CONCATENATE("R5C",'Mapa R. Fiscal'!$O$35),"")</f>
        <v/>
      </c>
      <c r="X50" s="283" t="str">
        <f>IF(AND('Mapa R. Fiscal'!$Y$36="Muy Baja",'Mapa R. Fiscal'!$AA$36="Moderado"),CONCATENATE("R5C",'Mapa R. Fiscal'!$O$36),"")</f>
        <v/>
      </c>
      <c r="Y50" s="283" t="str">
        <f>IF(AND('Mapa R. Fiscal'!$Y$37="Muy Baja",'Mapa R. Fiscal'!$AA$37="Moderado"),CONCATENATE("R5C",'Mapa R. Fiscal'!$O$37),"")</f>
        <v/>
      </c>
      <c r="Z50" s="283" t="str">
        <f>IF(AND('Mapa R. Fiscal'!$Y$38="Muy Baja",'Mapa R. Fiscal'!$AA$38="Moderado"),CONCATENATE("R5C",'Mapa R. Fiscal'!$O$38),"")</f>
        <v/>
      </c>
      <c r="AA50" s="284" t="str">
        <f>IF(AND('Mapa R. Fiscal'!$Y$39="Muy Baja",'Mapa R. Fiscal'!$AA$39="Moderado"),CONCATENATE("R5C",'Mapa R. Fiscal'!$O$39),"")</f>
        <v/>
      </c>
      <c r="AB50" s="267" t="str">
        <f>IF(AND('Mapa R. Fiscal'!$Y$34="Muy Baja",'Mapa R. Fiscal'!$AA$34="Mayor"),CONCATENATE("R5C",'Mapa R. Fiscal'!$O$34),"")</f>
        <v/>
      </c>
      <c r="AC50" s="268" t="str">
        <f>IF(AND('Mapa R. Fiscal'!$Y$35="Muy Baja",'Mapa R. Fiscal'!$AA$35="Mayor"),CONCATENATE("R5C",'Mapa R. Fiscal'!$O$35),"")</f>
        <v/>
      </c>
      <c r="AD50" s="268" t="str">
        <f>IF(AND('Mapa R. Fiscal'!$Y$36="Muy Baja",'Mapa R. Fiscal'!$AA$36="Mayor"),CONCATENATE("R5C",'Mapa R. Fiscal'!$O$36),"")</f>
        <v/>
      </c>
      <c r="AE50" s="268" t="str">
        <f>IF(AND('Mapa R. Fiscal'!$Y$37="Muy Baja",'Mapa R. Fiscal'!$AA$37="Mayor"),CONCATENATE("R5C",'Mapa R. Fiscal'!$O$37),"")</f>
        <v/>
      </c>
      <c r="AF50" s="268" t="str">
        <f>IF(AND('Mapa R. Fiscal'!$Y$38="Muy Baja",'Mapa R. Fiscal'!$AA$38="Mayor"),CONCATENATE("R5C",'Mapa R. Fiscal'!$O$38),"")</f>
        <v/>
      </c>
      <c r="AG50" s="269" t="str">
        <f>IF(AND('Mapa R. Fiscal'!$Y$39="Muy Baja",'Mapa R. Fiscal'!$AA$39="Mayor"),CONCATENATE("R5C",'Mapa R. Fiscal'!$O$39),"")</f>
        <v/>
      </c>
      <c r="AH50" s="270" t="str">
        <f>IF(AND('Mapa R. Fiscal'!$Y$34="Muy Baja",'Mapa R. Fiscal'!$AA$34="Catastrófico"),CONCATENATE("R5C",'Mapa R. Fiscal'!$O$34),"")</f>
        <v/>
      </c>
      <c r="AI50" s="271" t="str">
        <f>IF(AND('Mapa R. Fiscal'!$Y$35="Muy Baja",'Mapa R. Fiscal'!$AA$35="Catastrófico"),CONCATENATE("R5C",'Mapa R. Fiscal'!$O$35),"")</f>
        <v/>
      </c>
      <c r="AJ50" s="271" t="str">
        <f>IF(AND('Mapa R. Fiscal'!$Y$36="Muy Baja",'Mapa R. Fiscal'!$AA$36="Catastrófico"),CONCATENATE("R5C",'Mapa R. Fiscal'!$O$36),"")</f>
        <v/>
      </c>
      <c r="AK50" s="271" t="str">
        <f>IF(AND('Mapa R. Fiscal'!$Y$37="Muy Baja",'Mapa R. Fiscal'!$AA$37="Catastrófico"),CONCATENATE("R5C",'Mapa R. Fiscal'!$O$37),"")</f>
        <v/>
      </c>
      <c r="AL50" s="271" t="str">
        <f>IF(AND('Mapa R. Fiscal'!$Y$38="Muy Baja",'Mapa R. Fiscal'!$AA$38="Catastrófico"),CONCATENATE("R5C",'Mapa R. Fiscal'!$O$38),"")</f>
        <v/>
      </c>
      <c r="AM50" s="272"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3"/>
      <c r="C51" s="643"/>
      <c r="D51" s="644"/>
      <c r="E51" s="732"/>
      <c r="F51" s="733"/>
      <c r="G51" s="733"/>
      <c r="H51" s="733"/>
      <c r="I51" s="734"/>
      <c r="J51" s="291" t="str">
        <f>IF(AND('Mapa R. Fiscal'!$Y$40="Muy Baja",'Mapa R. Fiscal'!$AA$40="Leve"),CONCATENATE("R6C",'Mapa R. Fiscal'!$O$40),"")</f>
        <v/>
      </c>
      <c r="K51" s="292" t="str">
        <f>IF(AND('Mapa R. Fiscal'!$Y$41="Muy Baja",'Mapa R. Fiscal'!$AA$41="Leve"),CONCATENATE("R6C",'Mapa R. Fiscal'!$O$41),"")</f>
        <v/>
      </c>
      <c r="L51" s="292" t="str">
        <f>IF(AND('Mapa R. Fiscal'!$Y$42="Muy Baja",'Mapa R. Fiscal'!$AA$42="Leve"),CONCATENATE("R6C",'Mapa R. Fiscal'!$O$42),"")</f>
        <v/>
      </c>
      <c r="M51" s="292" t="str">
        <f>IF(AND('Mapa R. Fiscal'!$Y$43="Muy Baja",'Mapa R. Fiscal'!$AA$43="Leve"),CONCATENATE("R6C",'Mapa R. Fiscal'!$O$43),"")</f>
        <v/>
      </c>
      <c r="N51" s="292" t="str">
        <f>IF(AND('Mapa R. Fiscal'!$Y$44="Muy Baja",'Mapa R. Fiscal'!$AA$44="Leve"),CONCATENATE("R6C",'Mapa R. Fiscal'!$O$44),"")</f>
        <v/>
      </c>
      <c r="O51" s="293" t="str">
        <f>IF(AND('Mapa R. Fiscal'!$Y$45="Muy Baja",'Mapa R. Fiscal'!$AA$45="Leve"),CONCATENATE("R6C",'Mapa R. Fiscal'!$O$45),"")</f>
        <v/>
      </c>
      <c r="P51" s="291" t="str">
        <f>IF(AND('Mapa R. Fiscal'!$Y$40="Muy Baja",'Mapa R. Fiscal'!$AA$40="Menor"),CONCATENATE("R6C",'Mapa R. Fiscal'!$O$40),"")</f>
        <v/>
      </c>
      <c r="Q51" s="292" t="str">
        <f>IF(AND('Mapa R. Fiscal'!$Y$41="Muy Baja",'Mapa R. Fiscal'!$AA$41="Menor"),CONCATENATE("R6C",'Mapa R. Fiscal'!$O$41),"")</f>
        <v/>
      </c>
      <c r="R51" s="292" t="str">
        <f>IF(AND('Mapa R. Fiscal'!$Y$42="Muy Baja",'Mapa R. Fiscal'!$AA$42="Menor"),CONCATENATE("R6C",'Mapa R. Fiscal'!$O$42),"")</f>
        <v/>
      </c>
      <c r="S51" s="292" t="str">
        <f>IF(AND('Mapa R. Fiscal'!$Y$43="Muy Baja",'Mapa R. Fiscal'!$AA$43="Menor"),CONCATENATE("R6C",'Mapa R. Fiscal'!$O$43),"")</f>
        <v/>
      </c>
      <c r="T51" s="292" t="str">
        <f>IF(AND('Mapa R. Fiscal'!$Y$44="Muy Baja",'Mapa R. Fiscal'!$AA$44="Menor"),CONCATENATE("R6C",'Mapa R. Fiscal'!$O$44),"")</f>
        <v/>
      </c>
      <c r="U51" s="293" t="str">
        <f>IF(AND('Mapa R. Fiscal'!$Y$45="Muy Baja",'Mapa R. Fiscal'!$AA$45="Menor"),CONCATENATE("R6C",'Mapa R. Fiscal'!$O$45),"")</f>
        <v/>
      </c>
      <c r="V51" s="282" t="str">
        <f>IF(AND('Mapa R. Fiscal'!$Y$40="Muy Baja",'Mapa R. Fiscal'!$AA$40="Moderado"),CONCATENATE("R6C",'Mapa R. Fiscal'!$O$40),"")</f>
        <v/>
      </c>
      <c r="W51" s="283" t="str">
        <f>IF(AND('Mapa R. Fiscal'!$Y$41="Muy Baja",'Mapa R. Fiscal'!$AA$41="Moderado"),CONCATENATE("R6C",'Mapa R. Fiscal'!$O$41),"")</f>
        <v/>
      </c>
      <c r="X51" s="283" t="str">
        <f>IF(AND('Mapa R. Fiscal'!$Y$42="Muy Baja",'Mapa R. Fiscal'!$AA$42="Moderado"),CONCATENATE("R6C",'Mapa R. Fiscal'!$O$42),"")</f>
        <v/>
      </c>
      <c r="Y51" s="283" t="str">
        <f>IF(AND('Mapa R. Fiscal'!$Y$43="Muy Baja",'Mapa R. Fiscal'!$AA$43="Moderado"),CONCATENATE("R6C",'Mapa R. Fiscal'!$O$43),"")</f>
        <v/>
      </c>
      <c r="Z51" s="283" t="str">
        <f>IF(AND('Mapa R. Fiscal'!$Y$44="Muy Baja",'Mapa R. Fiscal'!$AA$44="Moderado"),CONCATENATE("R6C",'Mapa R. Fiscal'!$O$44),"")</f>
        <v/>
      </c>
      <c r="AA51" s="284" t="str">
        <f>IF(AND('Mapa R. Fiscal'!$Y$45="Muy Baja",'Mapa R. Fiscal'!$AA$45="Moderado"),CONCATENATE("R6C",'Mapa R. Fiscal'!$O$45),"")</f>
        <v/>
      </c>
      <c r="AB51" s="267" t="str">
        <f>IF(AND('Mapa R. Fiscal'!$Y$40="Muy Baja",'Mapa R. Fiscal'!$AA$40="Mayor"),CONCATENATE("R6C",'Mapa R. Fiscal'!$O$40),"")</f>
        <v/>
      </c>
      <c r="AC51" s="268" t="str">
        <f>IF(AND('Mapa R. Fiscal'!$Y$41="Muy Baja",'Mapa R. Fiscal'!$AA$41="Mayor"),CONCATENATE("R6C",'Mapa R. Fiscal'!$O$41),"")</f>
        <v/>
      </c>
      <c r="AD51" s="268" t="str">
        <f>IF(AND('Mapa R. Fiscal'!$Y$42="Muy Baja",'Mapa R. Fiscal'!$AA$42="Mayor"),CONCATENATE("R6C",'Mapa R. Fiscal'!$O$42),"")</f>
        <v/>
      </c>
      <c r="AE51" s="268" t="str">
        <f>IF(AND('Mapa R. Fiscal'!$Y$43="Muy Baja",'Mapa R. Fiscal'!$AA$43="Mayor"),CONCATENATE("R6C",'Mapa R. Fiscal'!$O$43),"")</f>
        <v/>
      </c>
      <c r="AF51" s="268" t="str">
        <f>IF(AND('Mapa R. Fiscal'!$Y$44="Muy Baja",'Mapa R. Fiscal'!$AA$44="Mayor"),CONCATENATE("R6C",'Mapa R. Fiscal'!$O$44),"")</f>
        <v/>
      </c>
      <c r="AG51" s="269" t="str">
        <f>IF(AND('Mapa R. Fiscal'!$Y$45="Muy Baja",'Mapa R. Fiscal'!$AA$45="Mayor"),CONCATENATE("R6C",'Mapa R. Fiscal'!$O$45),"")</f>
        <v/>
      </c>
      <c r="AH51" s="270" t="str">
        <f>IF(AND('Mapa R. Fiscal'!$Y$40="Muy Baja",'Mapa R. Fiscal'!$AA$40="Catastrófico"),CONCATENATE("R6C",'Mapa R. Fiscal'!$O$40),"")</f>
        <v/>
      </c>
      <c r="AI51" s="271" t="str">
        <f>IF(AND('Mapa R. Fiscal'!$Y$41="Muy Baja",'Mapa R. Fiscal'!$AA$41="Catastrófico"),CONCATENATE("R6C",'Mapa R. Fiscal'!$O$41),"")</f>
        <v/>
      </c>
      <c r="AJ51" s="271" t="str">
        <f>IF(AND('Mapa R. Fiscal'!$Y$42="Muy Baja",'Mapa R. Fiscal'!$AA$42="Catastrófico"),CONCATENATE("R6C",'Mapa R. Fiscal'!$O$42),"")</f>
        <v/>
      </c>
      <c r="AK51" s="271" t="str">
        <f>IF(AND('Mapa R. Fiscal'!$Y$43="Muy Baja",'Mapa R. Fiscal'!$AA$43="Catastrófico"),CONCATENATE("R6C",'Mapa R. Fiscal'!$O$43),"")</f>
        <v/>
      </c>
      <c r="AL51" s="271" t="str">
        <f>IF(AND('Mapa R. Fiscal'!$Y$44="Muy Baja",'Mapa R. Fiscal'!$AA$44="Catastrófico"),CONCATENATE("R6C",'Mapa R. Fiscal'!$O$44),"")</f>
        <v/>
      </c>
      <c r="AM51" s="272"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3"/>
      <c r="C52" s="643"/>
      <c r="D52" s="644"/>
      <c r="E52" s="732"/>
      <c r="F52" s="733"/>
      <c r="G52" s="733"/>
      <c r="H52" s="733"/>
      <c r="I52" s="734"/>
      <c r="J52" s="291" t="str">
        <f>IF(AND('Mapa R. Fiscal'!$Y$46="Muy Baja",'Mapa R. Fiscal'!$AA$46="Leve"),CONCATENATE("R7C",'Mapa R. Fiscal'!$O$46),"")</f>
        <v/>
      </c>
      <c r="K52" s="292" t="str">
        <f>IF(AND('Mapa R. Fiscal'!$Y$47="Muy Baja",'Mapa R. Fiscal'!$AA$47="Leve"),CONCATENATE("R7C",'Mapa R. Fiscal'!$O$47),"")</f>
        <v/>
      </c>
      <c r="L52" s="292" t="str">
        <f>IF(AND('Mapa R. Fiscal'!$Y$48="Muy Baja",'Mapa R. Fiscal'!$AA$48="Leve"),CONCATENATE("R7C",'Mapa R. Fiscal'!$O$48),"")</f>
        <v/>
      </c>
      <c r="M52" s="292" t="str">
        <f>IF(AND('Mapa R. Fiscal'!$Y$49="Muy Baja",'Mapa R. Fiscal'!$AA$49="Leve"),CONCATENATE("R7C",'Mapa R. Fiscal'!$O$49),"")</f>
        <v/>
      </c>
      <c r="N52" s="292" t="str">
        <f>IF(AND('Mapa R. Fiscal'!$Y$50="Muy Baja",'Mapa R. Fiscal'!$AA$50="Leve"),CONCATENATE("R7C",'Mapa R. Fiscal'!$O$50),"")</f>
        <v/>
      </c>
      <c r="O52" s="293" t="str">
        <f>IF(AND('Mapa R. Fiscal'!$Y$51="Muy Baja",'Mapa R. Fiscal'!$AA$51="Leve"),CONCATENATE("R7C",'Mapa R. Fiscal'!$O$51),"")</f>
        <v/>
      </c>
      <c r="P52" s="291" t="str">
        <f>IF(AND('Mapa R. Fiscal'!$Y$46="Muy Baja",'Mapa R. Fiscal'!$AA$46="Menor"),CONCATENATE("R7C",'Mapa R. Fiscal'!$O$46),"")</f>
        <v/>
      </c>
      <c r="Q52" s="292" t="str">
        <f>IF(AND('Mapa R. Fiscal'!$Y$47="Muy Baja",'Mapa R. Fiscal'!$AA$47="Menor"),CONCATENATE("R7C",'Mapa R. Fiscal'!$O$47),"")</f>
        <v/>
      </c>
      <c r="R52" s="292" t="str">
        <f>IF(AND('Mapa R. Fiscal'!$Y$48="Muy Baja",'Mapa R. Fiscal'!$AA$48="Menor"),CONCATENATE("R7C",'Mapa R. Fiscal'!$O$48),"")</f>
        <v/>
      </c>
      <c r="S52" s="292" t="str">
        <f>IF(AND('Mapa R. Fiscal'!$Y$49="Muy Baja",'Mapa R. Fiscal'!$AA$49="Menor"),CONCATENATE("R7C",'Mapa R. Fiscal'!$O$49),"")</f>
        <v/>
      </c>
      <c r="T52" s="292" t="str">
        <f>IF(AND('Mapa R. Fiscal'!$Y$50="Muy Baja",'Mapa R. Fiscal'!$AA$50="Menor"),CONCATENATE("R7C",'Mapa R. Fiscal'!$O$50),"")</f>
        <v/>
      </c>
      <c r="U52" s="293" t="str">
        <f>IF(AND('Mapa R. Fiscal'!$Y$51="Muy Baja",'Mapa R. Fiscal'!$AA$51="Menor"),CONCATENATE("R7C",'Mapa R. Fiscal'!$O$51),"")</f>
        <v/>
      </c>
      <c r="V52" s="282" t="str">
        <f>IF(AND('Mapa R. Fiscal'!$Y$46="Muy Baja",'Mapa R. Fiscal'!$AA$46="Moderado"),CONCATENATE("R7C",'Mapa R. Fiscal'!$O$46),"")</f>
        <v/>
      </c>
      <c r="W52" s="283" t="str">
        <f>IF(AND('Mapa R. Fiscal'!$Y$47="Muy Baja",'Mapa R. Fiscal'!$AA$47="Moderado"),CONCATENATE("R7C",'Mapa R. Fiscal'!$O$47),"")</f>
        <v/>
      </c>
      <c r="X52" s="283" t="str">
        <f>IF(AND('Mapa R. Fiscal'!$Y$48="Muy Baja",'Mapa R. Fiscal'!$AA$48="Moderado"),CONCATENATE("R7C",'Mapa R. Fiscal'!$O$48),"")</f>
        <v/>
      </c>
      <c r="Y52" s="283" t="str">
        <f>IF(AND('Mapa R. Fiscal'!$Y$49="Muy Baja",'Mapa R. Fiscal'!$AA$49="Moderado"),CONCATENATE("R7C",'Mapa R. Fiscal'!$O$49),"")</f>
        <v/>
      </c>
      <c r="Z52" s="283" t="str">
        <f>IF(AND('Mapa R. Fiscal'!$Y$50="Muy Baja",'Mapa R. Fiscal'!$AA$50="Moderado"),CONCATENATE("R7C",'Mapa R. Fiscal'!$O$50),"")</f>
        <v/>
      </c>
      <c r="AA52" s="284" t="str">
        <f>IF(AND('Mapa R. Fiscal'!$Y$51="Muy Baja",'Mapa R. Fiscal'!$AA$51="Moderado"),CONCATENATE("R7C",'Mapa R. Fiscal'!$O$51),"")</f>
        <v/>
      </c>
      <c r="AB52" s="267" t="str">
        <f>IF(AND('Mapa R. Fiscal'!$Y$46="Muy Baja",'Mapa R. Fiscal'!$AA$46="Mayor"),CONCATENATE("R7C",'Mapa R. Fiscal'!$O$46),"")</f>
        <v/>
      </c>
      <c r="AC52" s="268" t="str">
        <f>IF(AND('Mapa R. Fiscal'!$Y$47="Muy Baja",'Mapa R. Fiscal'!$AA$47="Mayor"),CONCATENATE("R7C",'Mapa R. Fiscal'!$O$47),"")</f>
        <v/>
      </c>
      <c r="AD52" s="268" t="str">
        <f>IF(AND('Mapa R. Fiscal'!$Y$48="Muy Baja",'Mapa R. Fiscal'!$AA$48="Mayor"),CONCATENATE("R7C",'Mapa R. Fiscal'!$O$48),"")</f>
        <v/>
      </c>
      <c r="AE52" s="268" t="str">
        <f>IF(AND('Mapa R. Fiscal'!$Y$49="Muy Baja",'Mapa R. Fiscal'!$AA$49="Mayor"),CONCATENATE("R7C",'Mapa R. Fiscal'!$O$49),"")</f>
        <v/>
      </c>
      <c r="AF52" s="268" t="str">
        <f>IF(AND('Mapa R. Fiscal'!$Y$50="Muy Baja",'Mapa R. Fiscal'!$AA$50="Mayor"),CONCATENATE("R7C",'Mapa R. Fiscal'!$O$50),"")</f>
        <v/>
      </c>
      <c r="AG52" s="269" t="str">
        <f>IF(AND('Mapa R. Fiscal'!$Y$51="Muy Baja",'Mapa R. Fiscal'!$AA$51="Mayor"),CONCATENATE("R7C",'Mapa R. Fiscal'!$O$51),"")</f>
        <v/>
      </c>
      <c r="AH52" s="270" t="str">
        <f>IF(AND('Mapa R. Fiscal'!$Y$46="Muy Baja",'Mapa R. Fiscal'!$AA$46="Catastrófico"),CONCATENATE("R7C",'Mapa R. Fiscal'!$O$46),"")</f>
        <v/>
      </c>
      <c r="AI52" s="271" t="str">
        <f>IF(AND('Mapa R. Fiscal'!$Y$47="Muy Baja",'Mapa R. Fiscal'!$AA$47="Catastrófico"),CONCATENATE("R7C",'Mapa R. Fiscal'!$O$47),"")</f>
        <v/>
      </c>
      <c r="AJ52" s="271" t="str">
        <f>IF(AND('Mapa R. Fiscal'!$Y$48="Muy Baja",'Mapa R. Fiscal'!$AA$48="Catastrófico"),CONCATENATE("R7C",'Mapa R. Fiscal'!$O$48),"")</f>
        <v/>
      </c>
      <c r="AK52" s="271" t="str">
        <f>IF(AND('Mapa R. Fiscal'!$Y$49="Muy Baja",'Mapa R. Fiscal'!$AA$49="Catastrófico"),CONCATENATE("R7C",'Mapa R. Fiscal'!$O$49),"")</f>
        <v/>
      </c>
      <c r="AL52" s="271" t="str">
        <f>IF(AND('Mapa R. Fiscal'!$Y$50="Muy Baja",'Mapa R. Fiscal'!$AA$50="Catastrófico"),CONCATENATE("R7C",'Mapa R. Fiscal'!$O$50),"")</f>
        <v/>
      </c>
      <c r="AM52" s="272"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3"/>
      <c r="C53" s="643"/>
      <c r="D53" s="644"/>
      <c r="E53" s="732"/>
      <c r="F53" s="733"/>
      <c r="G53" s="733"/>
      <c r="H53" s="733"/>
      <c r="I53" s="734"/>
      <c r="J53" s="291" t="str">
        <f>IF(AND('Mapa R. Fiscal'!$Y$52="Muy Baja",'Mapa R. Fiscal'!$AA$52="Leve"),CONCATENATE("R8C",'Mapa R. Fiscal'!$O$52),"")</f>
        <v/>
      </c>
      <c r="K53" s="292" t="str">
        <f>IF(AND('Mapa R. Fiscal'!$Y$53="Muy Baja",'Mapa R. Fiscal'!$AA$53="Leve"),CONCATENATE("R8C",'Mapa R. Fiscal'!$O$53),"")</f>
        <v/>
      </c>
      <c r="L53" s="292" t="str">
        <f>IF(AND('Mapa R. Fiscal'!$Y$54="Muy Baja",'Mapa R. Fiscal'!$AA$54="Leve"),CONCATENATE("R8C",'Mapa R. Fiscal'!$O$54),"")</f>
        <v/>
      </c>
      <c r="M53" s="292" t="str">
        <f>IF(AND('Mapa R. Fiscal'!$Y$55="Muy Baja",'Mapa R. Fiscal'!$AA$55="Leve"),CONCATENATE("R8C",'Mapa R. Fiscal'!$O$55),"")</f>
        <v/>
      </c>
      <c r="N53" s="292" t="str">
        <f>IF(AND('Mapa R. Fiscal'!$Y$56="Muy Baja",'Mapa R. Fiscal'!$AA$56="Leve"),CONCATENATE("R8C",'Mapa R. Fiscal'!$O$56),"")</f>
        <v/>
      </c>
      <c r="O53" s="293" t="str">
        <f>IF(AND('Mapa R. Fiscal'!$Y$57="Muy Baja",'Mapa R. Fiscal'!$AA$57="Leve"),CONCATENATE("R8C",'Mapa R. Fiscal'!$O$57),"")</f>
        <v/>
      </c>
      <c r="P53" s="291" t="str">
        <f>IF(AND('Mapa R. Fiscal'!$Y$52="Muy Baja",'Mapa R. Fiscal'!$AA$52="Menor"),CONCATENATE("R8C",'Mapa R. Fiscal'!$O$52),"")</f>
        <v/>
      </c>
      <c r="Q53" s="292" t="str">
        <f>IF(AND('Mapa R. Fiscal'!$Y$53="Muy Baja",'Mapa R. Fiscal'!$AA$53="Menor"),CONCATENATE("R8C",'Mapa R. Fiscal'!$O$53),"")</f>
        <v/>
      </c>
      <c r="R53" s="292" t="str">
        <f>IF(AND('Mapa R. Fiscal'!$Y$54="Muy Baja",'Mapa R. Fiscal'!$AA$54="Menor"),CONCATENATE("R8C",'Mapa R. Fiscal'!$O$54),"")</f>
        <v/>
      </c>
      <c r="S53" s="292" t="str">
        <f>IF(AND('Mapa R. Fiscal'!$Y$55="Muy Baja",'Mapa R. Fiscal'!$AA$55="Menor"),CONCATENATE("R8C",'Mapa R. Fiscal'!$O$55),"")</f>
        <v/>
      </c>
      <c r="T53" s="292" t="str">
        <f>IF(AND('Mapa R. Fiscal'!$Y$56="Muy Baja",'Mapa R. Fiscal'!$AA$56="Menor"),CONCATENATE("R8C",'Mapa R. Fiscal'!$O$56),"")</f>
        <v/>
      </c>
      <c r="U53" s="293" t="str">
        <f>IF(AND('Mapa R. Fiscal'!$Y$57="Muy Baja",'Mapa R. Fiscal'!$AA$57="Menor"),CONCATENATE("R8C",'Mapa R. Fiscal'!$O$57),"")</f>
        <v/>
      </c>
      <c r="V53" s="282" t="str">
        <f>IF(AND('Mapa R. Fiscal'!$Y$52="Muy Baja",'Mapa R. Fiscal'!$AA$52="Moderado"),CONCATENATE("R8C",'Mapa R. Fiscal'!$O$52),"")</f>
        <v/>
      </c>
      <c r="W53" s="283" t="str">
        <f>IF(AND('Mapa R. Fiscal'!$Y$53="Muy Baja",'Mapa R. Fiscal'!$AA$53="Moderado"),CONCATENATE("R8C",'Mapa R. Fiscal'!$O$53),"")</f>
        <v/>
      </c>
      <c r="X53" s="283" t="str">
        <f>IF(AND('Mapa R. Fiscal'!$Y$54="Muy Baja",'Mapa R. Fiscal'!$AA$54="Moderado"),CONCATENATE("R8C",'Mapa R. Fiscal'!$O$54),"")</f>
        <v/>
      </c>
      <c r="Y53" s="283" t="str">
        <f>IF(AND('Mapa R. Fiscal'!$Y$55="Muy Baja",'Mapa R. Fiscal'!$AA$55="Moderado"),CONCATENATE("R8C",'Mapa R. Fiscal'!$O$55),"")</f>
        <v/>
      </c>
      <c r="Z53" s="283" t="str">
        <f>IF(AND('Mapa R. Fiscal'!$Y$56="Muy Baja",'Mapa R. Fiscal'!$AA$56="Moderado"),CONCATENATE("R8C",'Mapa R. Fiscal'!$O$56),"")</f>
        <v/>
      </c>
      <c r="AA53" s="284" t="str">
        <f>IF(AND('Mapa R. Fiscal'!$Y$57="Muy Baja",'Mapa R. Fiscal'!$AA$57="Moderado"),CONCATENATE("R8C",'Mapa R. Fiscal'!$O$57),"")</f>
        <v/>
      </c>
      <c r="AB53" s="267" t="str">
        <f>IF(AND('Mapa R. Fiscal'!$Y$52="Muy Baja",'Mapa R. Fiscal'!$AA$52="Mayor"),CONCATENATE("R8C",'Mapa R. Fiscal'!$O$52),"")</f>
        <v/>
      </c>
      <c r="AC53" s="268" t="str">
        <f>IF(AND('Mapa R. Fiscal'!$Y$53="Muy Baja",'Mapa R. Fiscal'!$AA$53="Mayor"),CONCATENATE("R8C",'Mapa R. Fiscal'!$O$53),"")</f>
        <v/>
      </c>
      <c r="AD53" s="268" t="str">
        <f>IF(AND('Mapa R. Fiscal'!$Y$54="Muy Baja",'Mapa R. Fiscal'!$AA$54="Mayor"),CONCATENATE("R8C",'Mapa R. Fiscal'!$O$54),"")</f>
        <v/>
      </c>
      <c r="AE53" s="268" t="str">
        <f>IF(AND('Mapa R. Fiscal'!$Y$55="Muy Baja",'Mapa R. Fiscal'!$AA$55="Mayor"),CONCATENATE("R8C",'Mapa R. Fiscal'!$O$55),"")</f>
        <v/>
      </c>
      <c r="AF53" s="268" t="str">
        <f>IF(AND('Mapa R. Fiscal'!$Y$56="Muy Baja",'Mapa R. Fiscal'!$AA$56="Mayor"),CONCATENATE("R8C",'Mapa R. Fiscal'!$O$56),"")</f>
        <v/>
      </c>
      <c r="AG53" s="269" t="str">
        <f>IF(AND('Mapa R. Fiscal'!$Y$57="Muy Baja",'Mapa R. Fiscal'!$AA$57="Mayor"),CONCATENATE("R8C",'Mapa R. Fiscal'!$O$57),"")</f>
        <v/>
      </c>
      <c r="AH53" s="270" t="str">
        <f>IF(AND('Mapa R. Fiscal'!$Y$52="Muy Baja",'Mapa R. Fiscal'!$AA$52="Catastrófico"),CONCATENATE("R8C",'Mapa R. Fiscal'!$O$52),"")</f>
        <v/>
      </c>
      <c r="AI53" s="271" t="str">
        <f>IF(AND('Mapa R. Fiscal'!$Y$53="Muy Baja",'Mapa R. Fiscal'!$AA$53="Catastrófico"),CONCATENATE("R8C",'Mapa R. Fiscal'!$O$53),"")</f>
        <v/>
      </c>
      <c r="AJ53" s="271" t="str">
        <f>IF(AND('Mapa R. Fiscal'!$Y$54="Muy Baja",'Mapa R. Fiscal'!$AA$54="Catastrófico"),CONCATENATE("R8C",'Mapa R. Fiscal'!$O$54),"")</f>
        <v/>
      </c>
      <c r="AK53" s="271" t="str">
        <f>IF(AND('Mapa R. Fiscal'!$Y$55="Muy Baja",'Mapa R. Fiscal'!$AA$55="Catastrófico"),CONCATENATE("R8C",'Mapa R. Fiscal'!$O$55),"")</f>
        <v/>
      </c>
      <c r="AL53" s="271" t="str">
        <f>IF(AND('Mapa R. Fiscal'!$Y$56="Muy Baja",'Mapa R. Fiscal'!$AA$56="Catastrófico"),CONCATENATE("R8C",'Mapa R. Fiscal'!$O$56),"")</f>
        <v/>
      </c>
      <c r="AM53" s="272"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3"/>
      <c r="C54" s="643"/>
      <c r="D54" s="644"/>
      <c r="E54" s="732"/>
      <c r="F54" s="733"/>
      <c r="G54" s="733"/>
      <c r="H54" s="733"/>
      <c r="I54" s="734"/>
      <c r="J54" s="291" t="str">
        <f>IF(AND('Mapa R. Fiscal'!$Y$58="Muy Baja",'Mapa R. Fiscal'!$AA$58="Leve"),CONCATENATE("R9C",'Mapa R. Fiscal'!$O$58),"")</f>
        <v/>
      </c>
      <c r="K54" s="292" t="str">
        <f>IF(AND('Mapa R. Fiscal'!$Y$59="Muy Baja",'Mapa R. Fiscal'!$AA$59="Leve"),CONCATENATE("R9C",'Mapa R. Fiscal'!$O$59),"")</f>
        <v/>
      </c>
      <c r="L54" s="292" t="str">
        <f>IF(AND('Mapa R. Fiscal'!$Y$60="Muy Baja",'Mapa R. Fiscal'!$AA$60="Leve"),CONCATENATE("R9C",'Mapa R. Fiscal'!$O$60),"")</f>
        <v/>
      </c>
      <c r="M54" s="292" t="str">
        <f>IF(AND('Mapa R. Fiscal'!$Y$61="Muy Baja",'Mapa R. Fiscal'!$AA$61="Leve"),CONCATENATE("R9C",'Mapa R. Fiscal'!$O$61),"")</f>
        <v/>
      </c>
      <c r="N54" s="292" t="str">
        <f>IF(AND('Mapa R. Fiscal'!$Y$62="Muy Baja",'Mapa R. Fiscal'!$AA$62="Leve"),CONCATENATE("R9C",'Mapa R. Fiscal'!$O$62),"")</f>
        <v/>
      </c>
      <c r="O54" s="293" t="str">
        <f>IF(AND('Mapa R. Fiscal'!$Y$63="Muy Baja",'Mapa R. Fiscal'!$AA$63="Leve"),CONCATENATE("R9C",'Mapa R. Fiscal'!$O$63),"")</f>
        <v/>
      </c>
      <c r="P54" s="291" t="str">
        <f>IF(AND('Mapa R. Fiscal'!$Y$58="Muy Baja",'Mapa R. Fiscal'!$AA$58="Menor"),CONCATENATE("R9C",'Mapa R. Fiscal'!$O$58),"")</f>
        <v/>
      </c>
      <c r="Q54" s="292" t="str">
        <f>IF(AND('Mapa R. Fiscal'!$Y$59="Muy Baja",'Mapa R. Fiscal'!$AA$59="Menor"),CONCATENATE("R9C",'Mapa R. Fiscal'!$O$59),"")</f>
        <v/>
      </c>
      <c r="R54" s="292" t="str">
        <f>IF(AND('Mapa R. Fiscal'!$Y$60="Muy Baja",'Mapa R. Fiscal'!$AA$60="Menor"),CONCATENATE("R9C",'Mapa R. Fiscal'!$O$60),"")</f>
        <v/>
      </c>
      <c r="S54" s="292" t="str">
        <f>IF(AND('Mapa R. Fiscal'!$Y$61="Muy Baja",'Mapa R. Fiscal'!$AA$61="Menor"),CONCATENATE("R9C",'Mapa R. Fiscal'!$O$61),"")</f>
        <v/>
      </c>
      <c r="T54" s="292" t="str">
        <f>IF(AND('Mapa R. Fiscal'!$Y$62="Muy Baja",'Mapa R. Fiscal'!$AA$62="Menor"),CONCATENATE("R9C",'Mapa R. Fiscal'!$O$62),"")</f>
        <v/>
      </c>
      <c r="U54" s="293" t="str">
        <f>IF(AND('Mapa R. Fiscal'!$Y$63="Muy Baja",'Mapa R. Fiscal'!$AA$63="Menor"),CONCATENATE("R9C",'Mapa R. Fiscal'!$O$63),"")</f>
        <v/>
      </c>
      <c r="V54" s="282" t="str">
        <f>IF(AND('Mapa R. Fiscal'!$Y$58="Muy Baja",'Mapa R. Fiscal'!$AA$58="Moderado"),CONCATENATE("R9C",'Mapa R. Fiscal'!$O$58),"")</f>
        <v/>
      </c>
      <c r="W54" s="283" t="str">
        <f>IF(AND('Mapa R. Fiscal'!$Y$59="Muy Baja",'Mapa R. Fiscal'!$AA$59="Moderado"),CONCATENATE("R9C",'Mapa R. Fiscal'!$O$59),"")</f>
        <v/>
      </c>
      <c r="X54" s="283" t="str">
        <f>IF(AND('Mapa R. Fiscal'!$Y$60="Muy Baja",'Mapa R. Fiscal'!$AA$60="Moderado"),CONCATENATE("R9C",'Mapa R. Fiscal'!$O$60),"")</f>
        <v/>
      </c>
      <c r="Y54" s="283" t="str">
        <f>IF(AND('Mapa R. Fiscal'!$Y$61="Muy Baja",'Mapa R. Fiscal'!$AA$61="Moderado"),CONCATENATE("R9C",'Mapa R. Fiscal'!$O$61),"")</f>
        <v/>
      </c>
      <c r="Z54" s="283" t="str">
        <f>IF(AND('Mapa R. Fiscal'!$Y$62="Muy Baja",'Mapa R. Fiscal'!$AA$62="Moderado"),CONCATENATE("R9C",'Mapa R. Fiscal'!$O$62),"")</f>
        <v/>
      </c>
      <c r="AA54" s="284" t="str">
        <f>IF(AND('Mapa R. Fiscal'!$Y$63="Muy Baja",'Mapa R. Fiscal'!$AA$63="Moderado"),CONCATENATE("R9C",'Mapa R. Fiscal'!$O$63),"")</f>
        <v/>
      </c>
      <c r="AB54" s="267" t="str">
        <f>IF(AND('Mapa R. Fiscal'!$Y$58="Muy Baja",'Mapa R. Fiscal'!$AA$58="Mayor"),CONCATENATE("R9C",'Mapa R. Fiscal'!$O$58),"")</f>
        <v/>
      </c>
      <c r="AC54" s="268" t="str">
        <f>IF(AND('Mapa R. Fiscal'!$Y$59="Muy Baja",'Mapa R. Fiscal'!$AA$59="Mayor"),CONCATENATE("R9C",'Mapa R. Fiscal'!$O$59),"")</f>
        <v/>
      </c>
      <c r="AD54" s="268" t="str">
        <f>IF(AND('Mapa R. Fiscal'!$Y$60="Muy Baja",'Mapa R. Fiscal'!$AA$60="Mayor"),CONCATENATE("R9C",'Mapa R. Fiscal'!$O$60),"")</f>
        <v/>
      </c>
      <c r="AE54" s="268" t="str">
        <f>IF(AND('Mapa R. Fiscal'!$Y$61="Muy Baja",'Mapa R. Fiscal'!$AA$61="Mayor"),CONCATENATE("R9C",'Mapa R. Fiscal'!$O$61),"")</f>
        <v/>
      </c>
      <c r="AF54" s="268" t="str">
        <f>IF(AND('Mapa R. Fiscal'!$Y$62="Muy Baja",'Mapa R. Fiscal'!$AA$62="Mayor"),CONCATENATE("R9C",'Mapa R. Fiscal'!$O$62),"")</f>
        <v/>
      </c>
      <c r="AG54" s="269" t="str">
        <f>IF(AND('Mapa R. Fiscal'!$Y$63="Muy Baja",'Mapa R. Fiscal'!$AA$63="Mayor"),CONCATENATE("R9C",'Mapa R. Fiscal'!$O$63),"")</f>
        <v/>
      </c>
      <c r="AH54" s="270" t="str">
        <f>IF(AND('Mapa R. Fiscal'!$Y$58="Muy Baja",'Mapa R. Fiscal'!$AA$58="Catastrófico"),CONCATENATE("R9C",'Mapa R. Fiscal'!$O$58),"")</f>
        <v/>
      </c>
      <c r="AI54" s="271" t="str">
        <f>IF(AND('Mapa R. Fiscal'!$Y$59="Muy Baja",'Mapa R. Fiscal'!$AA$59="Catastrófico"),CONCATENATE("R9C",'Mapa R. Fiscal'!$O$59),"")</f>
        <v/>
      </c>
      <c r="AJ54" s="271" t="str">
        <f>IF(AND('Mapa R. Fiscal'!$Y$60="Muy Baja",'Mapa R. Fiscal'!$AA$60="Catastrófico"),CONCATENATE("R9C",'Mapa R. Fiscal'!$O$60),"")</f>
        <v/>
      </c>
      <c r="AK54" s="271" t="str">
        <f>IF(AND('Mapa R. Fiscal'!$Y$61="Muy Baja",'Mapa R. Fiscal'!$AA$61="Catastrófico"),CONCATENATE("R9C",'Mapa R. Fiscal'!$O$61),"")</f>
        <v/>
      </c>
      <c r="AL54" s="271" t="str">
        <f>IF(AND('Mapa R. Fiscal'!$Y$62="Muy Baja",'Mapa R. Fiscal'!$AA$62="Catastrófico"),CONCATENATE("R9C",'Mapa R. Fiscal'!$O$62),"")</f>
        <v/>
      </c>
      <c r="AM54" s="272"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3"/>
      <c r="C55" s="643"/>
      <c r="D55" s="644"/>
      <c r="E55" s="735"/>
      <c r="F55" s="736"/>
      <c r="G55" s="736"/>
      <c r="H55" s="736"/>
      <c r="I55" s="737"/>
      <c r="J55" s="294" t="str">
        <f>IF(AND('Mapa R. Fiscal'!$Y$64="Muy Baja",'Mapa R. Fiscal'!$AA$64="Leve"),CONCATENATE("R10C",'Mapa R. Fiscal'!$O$64),"")</f>
        <v/>
      </c>
      <c r="K55" s="295" t="str">
        <f>IF(AND('Mapa R. Fiscal'!$Y$65="Muy Baja",'Mapa R. Fiscal'!$AA$65="Leve"),CONCATENATE("R10C",'Mapa R. Fiscal'!$O$65),"")</f>
        <v/>
      </c>
      <c r="L55" s="295" t="str">
        <f>IF(AND('Mapa R. Fiscal'!$Y$66="Muy Baja",'Mapa R. Fiscal'!$AA$66="Leve"),CONCATENATE("R10C",'Mapa R. Fiscal'!$O$66),"")</f>
        <v/>
      </c>
      <c r="M55" s="295" t="str">
        <f>IF(AND('Mapa R. Fiscal'!$Y$67="Muy Baja",'Mapa R. Fiscal'!$AA$67="Leve"),CONCATENATE("R10C",'Mapa R. Fiscal'!$O$67),"")</f>
        <v/>
      </c>
      <c r="N55" s="295" t="str">
        <f>IF(AND('Mapa R. Fiscal'!$Y$68="Muy Baja",'Mapa R. Fiscal'!$AA$68="Leve"),CONCATENATE("R10C",'Mapa R. Fiscal'!$O$68),"")</f>
        <v/>
      </c>
      <c r="O55" s="296" t="str">
        <f>IF(AND('Mapa R. Fiscal'!$Y$69="Muy Baja",'Mapa R. Fiscal'!$AA$69="Leve"),CONCATENATE("R10C",'Mapa R. Fiscal'!$O$69),"")</f>
        <v/>
      </c>
      <c r="P55" s="294" t="str">
        <f>IF(AND('Mapa R. Fiscal'!$Y$64="Muy Baja",'Mapa R. Fiscal'!$AA$64="Menor"),CONCATENATE("R10C",'Mapa R. Fiscal'!$O$64),"")</f>
        <v/>
      </c>
      <c r="Q55" s="295" t="str">
        <f>IF(AND('Mapa R. Fiscal'!$Y$65="Muy Baja",'Mapa R. Fiscal'!$AA$65="Menor"),CONCATENATE("R10C",'Mapa R. Fiscal'!$O$65),"")</f>
        <v/>
      </c>
      <c r="R55" s="295" t="str">
        <f>IF(AND('Mapa R. Fiscal'!$Y$66="Muy Baja",'Mapa R. Fiscal'!$AA$66="Menor"),CONCATENATE("R10C",'Mapa R. Fiscal'!$O$66),"")</f>
        <v/>
      </c>
      <c r="S55" s="295" t="str">
        <f>IF(AND('Mapa R. Fiscal'!$Y$67="Muy Baja",'Mapa R. Fiscal'!$AA$67="Menor"),CONCATENATE("R10C",'Mapa R. Fiscal'!$O$67),"")</f>
        <v/>
      </c>
      <c r="T55" s="295" t="str">
        <f>IF(AND('Mapa R. Fiscal'!$Y$68="Muy Baja",'Mapa R. Fiscal'!$AA$68="Menor"),CONCATENATE("R10C",'Mapa R. Fiscal'!$O$68),"")</f>
        <v/>
      </c>
      <c r="U55" s="296" t="str">
        <f>IF(AND('Mapa R. Fiscal'!$Y$69="Muy Baja",'Mapa R. Fiscal'!$AA$69="Menor"),CONCATENATE("R10C",'Mapa R. Fiscal'!$O$69),"")</f>
        <v/>
      </c>
      <c r="V55" s="285" t="str">
        <f>IF(AND('Mapa R. Fiscal'!$Y$64="Muy Baja",'Mapa R. Fiscal'!$AA$64="Moderado"),CONCATENATE("R10C",'Mapa R. Fiscal'!$O$64),"")</f>
        <v/>
      </c>
      <c r="W55" s="286" t="str">
        <f>IF(AND('Mapa R. Fiscal'!$Y$65="Muy Baja",'Mapa R. Fiscal'!$AA$65="Moderado"),CONCATENATE("R10C",'Mapa R. Fiscal'!$O$65),"")</f>
        <v/>
      </c>
      <c r="X55" s="286" t="str">
        <f>IF(AND('Mapa R. Fiscal'!$Y$66="Muy Baja",'Mapa R. Fiscal'!$AA$66="Moderado"),CONCATENATE("R10C",'Mapa R. Fiscal'!$O$66),"")</f>
        <v/>
      </c>
      <c r="Y55" s="286" t="str">
        <f>IF(AND('Mapa R. Fiscal'!$Y$67="Muy Baja",'Mapa R. Fiscal'!$AA$67="Moderado"),CONCATENATE("R10C",'Mapa R. Fiscal'!$O$67),"")</f>
        <v/>
      </c>
      <c r="Z55" s="286" t="str">
        <f>IF(AND('Mapa R. Fiscal'!$Y$68="Muy Baja",'Mapa R. Fiscal'!$AA$68="Moderado"),CONCATENATE("R10C",'Mapa R. Fiscal'!$O$68),"")</f>
        <v/>
      </c>
      <c r="AA55" s="287" t="str">
        <f>IF(AND('Mapa R. Fiscal'!$Y$69="Muy Baja",'Mapa R. Fiscal'!$AA$69="Moderado"),CONCATENATE("R10C",'Mapa R. Fiscal'!$O$69),"")</f>
        <v/>
      </c>
      <c r="AB55" s="273" t="str">
        <f>IF(AND('Mapa R. Fiscal'!$Y$64="Muy Baja",'Mapa R. Fiscal'!$AA$64="Mayor"),CONCATENATE("R10C",'Mapa R. Fiscal'!$O$64),"")</f>
        <v/>
      </c>
      <c r="AC55" s="274" t="str">
        <f>IF(AND('Mapa R. Fiscal'!$Y$65="Muy Baja",'Mapa R. Fiscal'!$AA$65="Mayor"),CONCATENATE("R10C",'Mapa R. Fiscal'!$O$65),"")</f>
        <v/>
      </c>
      <c r="AD55" s="274" t="str">
        <f>IF(AND('Mapa R. Fiscal'!$Y$66="Muy Baja",'Mapa R. Fiscal'!$AA$66="Mayor"),CONCATENATE("R10C",'Mapa R. Fiscal'!$O$66),"")</f>
        <v/>
      </c>
      <c r="AE55" s="274" t="str">
        <f>IF(AND('Mapa R. Fiscal'!$Y$67="Muy Baja",'Mapa R. Fiscal'!$AA$67="Mayor"),CONCATENATE("R10C",'Mapa R. Fiscal'!$O$67),"")</f>
        <v/>
      </c>
      <c r="AF55" s="274" t="str">
        <f>IF(AND('Mapa R. Fiscal'!$Y$68="Muy Baja",'Mapa R. Fiscal'!$AA$68="Mayor"),CONCATENATE("R10C",'Mapa R. Fiscal'!$O$68),"")</f>
        <v/>
      </c>
      <c r="AG55" s="275" t="str">
        <f>IF(AND('Mapa R. Fiscal'!$Y$69="Muy Baja",'Mapa R. Fiscal'!$AA$69="Mayor"),CONCATENATE("R10C",'Mapa R. Fiscal'!$O$69),"")</f>
        <v/>
      </c>
      <c r="AH55" s="276" t="str">
        <f>IF(AND('Mapa R. Fiscal'!$Y$64="Muy Baja",'Mapa R. Fiscal'!$AA$64="Catastrófico"),CONCATENATE("R10C",'Mapa R. Fiscal'!$O$64),"")</f>
        <v/>
      </c>
      <c r="AI55" s="277" t="str">
        <f>IF(AND('Mapa R. Fiscal'!$Y$65="Muy Baja",'Mapa R. Fiscal'!$AA$65="Catastrófico"),CONCATENATE("R10C",'Mapa R. Fiscal'!$O$65),"")</f>
        <v/>
      </c>
      <c r="AJ55" s="277" t="str">
        <f>IF(AND('Mapa R. Fiscal'!$Y$66="Muy Baja",'Mapa R. Fiscal'!$AA$66="Catastrófico"),CONCATENATE("R10C",'Mapa R. Fiscal'!$O$66),"")</f>
        <v/>
      </c>
      <c r="AK55" s="277" t="str">
        <f>IF(AND('Mapa R. Fiscal'!$Y$67="Muy Baja",'Mapa R. Fiscal'!$AA$67="Catastrófico"),CONCATENATE("R10C",'Mapa R. Fiscal'!$O$67),"")</f>
        <v/>
      </c>
      <c r="AL55" s="277" t="str">
        <f>IF(AND('Mapa R. Fiscal'!$Y$68="Muy Baja",'Mapa R. Fiscal'!$AA$68="Catastrófico"),CONCATENATE("R10C",'Mapa R. Fiscal'!$O$68),"")</f>
        <v/>
      </c>
      <c r="AM55" s="278"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9" t="s">
        <v>577</v>
      </c>
      <c r="K56" s="730"/>
      <c r="L56" s="730"/>
      <c r="M56" s="730"/>
      <c r="N56" s="730"/>
      <c r="O56" s="731"/>
      <c r="P56" s="729" t="s">
        <v>578</v>
      </c>
      <c r="Q56" s="730"/>
      <c r="R56" s="730"/>
      <c r="S56" s="730"/>
      <c r="T56" s="730"/>
      <c r="U56" s="731"/>
      <c r="V56" s="729" t="s">
        <v>579</v>
      </c>
      <c r="W56" s="730"/>
      <c r="X56" s="730"/>
      <c r="Y56" s="730"/>
      <c r="Z56" s="730"/>
      <c r="AA56" s="731"/>
      <c r="AB56" s="729" t="s">
        <v>580</v>
      </c>
      <c r="AC56" s="775"/>
      <c r="AD56" s="730"/>
      <c r="AE56" s="730"/>
      <c r="AF56" s="730"/>
      <c r="AG56" s="731"/>
      <c r="AH56" s="729" t="s">
        <v>581</v>
      </c>
      <c r="AI56" s="730"/>
      <c r="AJ56" s="730"/>
      <c r="AK56" s="730"/>
      <c r="AL56" s="730"/>
      <c r="AM56" s="73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2"/>
      <c r="K57" s="733"/>
      <c r="L57" s="733"/>
      <c r="M57" s="733"/>
      <c r="N57" s="733"/>
      <c r="O57" s="734"/>
      <c r="P57" s="732"/>
      <c r="Q57" s="733"/>
      <c r="R57" s="733"/>
      <c r="S57" s="733"/>
      <c r="T57" s="733"/>
      <c r="U57" s="734"/>
      <c r="V57" s="732"/>
      <c r="W57" s="733"/>
      <c r="X57" s="733"/>
      <c r="Y57" s="733"/>
      <c r="Z57" s="733"/>
      <c r="AA57" s="734"/>
      <c r="AB57" s="732"/>
      <c r="AC57" s="733"/>
      <c r="AD57" s="733"/>
      <c r="AE57" s="733"/>
      <c r="AF57" s="733"/>
      <c r="AG57" s="734"/>
      <c r="AH57" s="732"/>
      <c r="AI57" s="733"/>
      <c r="AJ57" s="733"/>
      <c r="AK57" s="733"/>
      <c r="AL57" s="733"/>
      <c r="AM57" s="73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2"/>
      <c r="K58" s="733"/>
      <c r="L58" s="733"/>
      <c r="M58" s="733"/>
      <c r="N58" s="733"/>
      <c r="O58" s="734"/>
      <c r="P58" s="732"/>
      <c r="Q58" s="733"/>
      <c r="R58" s="733"/>
      <c r="S58" s="733"/>
      <c r="T58" s="733"/>
      <c r="U58" s="734"/>
      <c r="V58" s="732"/>
      <c r="W58" s="733"/>
      <c r="X58" s="733"/>
      <c r="Y58" s="733"/>
      <c r="Z58" s="733"/>
      <c r="AA58" s="734"/>
      <c r="AB58" s="732"/>
      <c r="AC58" s="733"/>
      <c r="AD58" s="733"/>
      <c r="AE58" s="733"/>
      <c r="AF58" s="733"/>
      <c r="AG58" s="734"/>
      <c r="AH58" s="732"/>
      <c r="AI58" s="733"/>
      <c r="AJ58" s="733"/>
      <c r="AK58" s="733"/>
      <c r="AL58" s="733"/>
      <c r="AM58" s="73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2"/>
      <c r="K59" s="733"/>
      <c r="L59" s="733"/>
      <c r="M59" s="733"/>
      <c r="N59" s="733"/>
      <c r="O59" s="734"/>
      <c r="P59" s="732"/>
      <c r="Q59" s="733"/>
      <c r="R59" s="733"/>
      <c r="S59" s="733"/>
      <c r="T59" s="733"/>
      <c r="U59" s="734"/>
      <c r="V59" s="732"/>
      <c r="W59" s="733"/>
      <c r="X59" s="733"/>
      <c r="Y59" s="733"/>
      <c r="Z59" s="733"/>
      <c r="AA59" s="734"/>
      <c r="AB59" s="732"/>
      <c r="AC59" s="733"/>
      <c r="AD59" s="733"/>
      <c r="AE59" s="733"/>
      <c r="AF59" s="733"/>
      <c r="AG59" s="734"/>
      <c r="AH59" s="732"/>
      <c r="AI59" s="733"/>
      <c r="AJ59" s="733"/>
      <c r="AK59" s="733"/>
      <c r="AL59" s="733"/>
      <c r="AM59" s="73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2"/>
      <c r="K60" s="733"/>
      <c r="L60" s="733"/>
      <c r="M60" s="733"/>
      <c r="N60" s="733"/>
      <c r="O60" s="734"/>
      <c r="P60" s="732"/>
      <c r="Q60" s="733"/>
      <c r="R60" s="733"/>
      <c r="S60" s="733"/>
      <c r="T60" s="733"/>
      <c r="U60" s="734"/>
      <c r="V60" s="732"/>
      <c r="W60" s="733"/>
      <c r="X60" s="733"/>
      <c r="Y60" s="733"/>
      <c r="Z60" s="733"/>
      <c r="AA60" s="734"/>
      <c r="AB60" s="732"/>
      <c r="AC60" s="733"/>
      <c r="AD60" s="733"/>
      <c r="AE60" s="733"/>
      <c r="AF60" s="733"/>
      <c r="AG60" s="734"/>
      <c r="AH60" s="732"/>
      <c r="AI60" s="733"/>
      <c r="AJ60" s="733"/>
      <c r="AK60" s="733"/>
      <c r="AL60" s="733"/>
      <c r="AM60" s="73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5"/>
      <c r="K61" s="736"/>
      <c r="L61" s="736"/>
      <c r="M61" s="736"/>
      <c r="N61" s="736"/>
      <c r="O61" s="737"/>
      <c r="P61" s="735"/>
      <c r="Q61" s="736"/>
      <c r="R61" s="736"/>
      <c r="S61" s="736"/>
      <c r="T61" s="736"/>
      <c r="U61" s="737"/>
      <c r="V61" s="735"/>
      <c r="W61" s="736"/>
      <c r="X61" s="736"/>
      <c r="Y61" s="736"/>
      <c r="Z61" s="736"/>
      <c r="AA61" s="737"/>
      <c r="AB61" s="735"/>
      <c r="AC61" s="736"/>
      <c r="AD61" s="736"/>
      <c r="AE61" s="736"/>
      <c r="AF61" s="736"/>
      <c r="AG61" s="737"/>
      <c r="AH61" s="735"/>
      <c r="AI61" s="736"/>
      <c r="AJ61" s="736"/>
      <c r="AK61" s="736"/>
      <c r="AL61" s="736"/>
      <c r="AM61" s="73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15"/>
      <c r="AV63" s="15"/>
      <c r="AW63" s="15"/>
      <c r="AX63" s="15"/>
      <c r="AY63" s="15"/>
      <c r="AZ63" s="15"/>
      <c r="BA63" s="15"/>
      <c r="BB63" s="15"/>
      <c r="BC63" s="15"/>
      <c r="BD63" s="15"/>
      <c r="BE63" s="15"/>
      <c r="BF63" s="15"/>
      <c r="BG63" s="15"/>
      <c r="BH63" s="15"/>
    </row>
    <row r="64" spans="1:80" ht="15" customHeight="1" x14ac:dyDescent="0.25">
      <c r="A64" s="15"/>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74FD9-46A8-49E1-888A-B85836551A0F}">
  <sheetPr>
    <tabColor theme="5" tint="-0.249977111117893"/>
  </sheetPr>
  <dimension ref="A1:CL430"/>
  <sheetViews>
    <sheetView showGridLines="0" zoomScale="70" zoomScaleNormal="70" workbookViewId="0">
      <pane xSplit="4" ySplit="6" topLeftCell="E7" activePane="bottomRight" state="frozen"/>
      <selection activeCell="F52" sqref="F52"/>
      <selection pane="topRight" activeCell="F52" sqref="F52"/>
      <selection pane="bottomLeft" activeCell="F52" sqref="F52"/>
      <selection pane="bottomRight" activeCell="F49" sqref="F49:F54"/>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93" t="s">
        <v>583</v>
      </c>
      <c r="E1" s="779" t="s">
        <v>1145</v>
      </c>
      <c r="F1" s="795"/>
      <c r="G1" s="795"/>
      <c r="H1" s="795"/>
      <c r="I1" s="795"/>
      <c r="J1" s="795"/>
      <c r="K1" s="795"/>
      <c r="L1" s="795"/>
      <c r="M1" s="795"/>
      <c r="N1" s="795"/>
      <c r="O1" s="795"/>
      <c r="P1" s="170" t="s">
        <v>585</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6" t="s">
        <v>586</v>
      </c>
      <c r="CL1" s="777"/>
    </row>
    <row r="2" spans="1:90" ht="24" customHeight="1" thickBot="1" x14ac:dyDescent="0.3">
      <c r="A2" s="115"/>
      <c r="B2" s="155"/>
      <c r="C2" s="166"/>
      <c r="D2" s="794"/>
      <c r="E2" s="779"/>
      <c r="F2" s="795"/>
      <c r="G2" s="795"/>
      <c r="H2" s="795"/>
      <c r="I2" s="795"/>
      <c r="J2" s="795"/>
      <c r="K2" s="795"/>
      <c r="L2" s="795"/>
      <c r="M2" s="795"/>
      <c r="N2" s="795"/>
      <c r="O2" s="795"/>
      <c r="P2" s="170" t="s">
        <v>587</v>
      </c>
      <c r="Q2" s="170" t="s">
        <v>1335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6" t="s">
        <v>589</v>
      </c>
      <c r="CL2" s="777"/>
    </row>
    <row r="3" spans="1:90" s="110" customFormat="1" ht="36.75" customHeight="1" thickBot="1" x14ac:dyDescent="0.3">
      <c r="A3" s="115"/>
      <c r="B3" s="155"/>
      <c r="C3" s="167"/>
      <c r="D3" s="173" t="s">
        <v>590</v>
      </c>
      <c r="E3" s="778" t="s">
        <v>1336</v>
      </c>
      <c r="F3" s="778"/>
      <c r="G3" s="778"/>
      <c r="H3" s="778"/>
      <c r="I3" s="778"/>
      <c r="J3" s="778"/>
      <c r="K3" s="778"/>
      <c r="L3" s="778"/>
      <c r="M3" s="778"/>
      <c r="N3" s="778"/>
      <c r="O3" s="779"/>
      <c r="P3" s="170" t="s">
        <v>592</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0" t="s">
        <v>593</v>
      </c>
      <c r="CL3" s="781"/>
    </row>
    <row r="4" spans="1:90" ht="27" customHeight="1" x14ac:dyDescent="0.25">
      <c r="A4" s="115"/>
      <c r="B4" s="482"/>
      <c r="C4" s="483"/>
      <c r="D4" s="484"/>
      <c r="E4" s="485" t="s">
        <v>594</v>
      </c>
      <c r="F4" s="485"/>
      <c r="G4" s="485"/>
      <c r="H4" s="485"/>
      <c r="I4" s="485"/>
      <c r="J4" s="485"/>
      <c r="K4" s="485"/>
      <c r="L4" s="485"/>
      <c r="M4" s="485"/>
      <c r="N4" s="485"/>
      <c r="O4" s="485"/>
      <c r="P4" s="486"/>
      <c r="Q4" s="487"/>
    </row>
    <row r="5" spans="1:90" ht="41.25" customHeight="1" thickBot="1" x14ac:dyDescent="0.3">
      <c r="B5" s="63" t="s">
        <v>595</v>
      </c>
      <c r="C5" s="213" t="str">
        <f>IF('Mapa R. Fiscal'!C4="","",'Mapa R. Fiscal'!C4)</f>
        <v>Seguimiento y evaluación a la gestión</v>
      </c>
      <c r="D5" s="65"/>
      <c r="F5" s="43"/>
      <c r="G5" s="43"/>
      <c r="H5" s="43"/>
      <c r="I5" s="43"/>
      <c r="J5" s="43"/>
      <c r="K5" s="43"/>
      <c r="L5" s="43"/>
      <c r="Q5" s="111"/>
    </row>
    <row r="6" spans="1:90" s="113" customFormat="1" ht="108" customHeight="1" thickBot="1" x14ac:dyDescent="0.3">
      <c r="A6" s="117" t="s">
        <v>596</v>
      </c>
      <c r="B6" s="488" t="s">
        <v>254</v>
      </c>
      <c r="C6" s="443" t="s">
        <v>255</v>
      </c>
      <c r="D6" s="489" t="s">
        <v>533</v>
      </c>
      <c r="E6" s="490" t="s">
        <v>597</v>
      </c>
      <c r="F6" s="491" t="s">
        <v>568</v>
      </c>
      <c r="G6" s="491" t="s">
        <v>463</v>
      </c>
      <c r="H6" s="491" t="s">
        <v>598</v>
      </c>
      <c r="I6" s="491" t="s">
        <v>568</v>
      </c>
      <c r="J6" s="491" t="s">
        <v>463</v>
      </c>
      <c r="K6" s="491" t="s">
        <v>599</v>
      </c>
      <c r="L6" s="491" t="s">
        <v>600</v>
      </c>
      <c r="M6" s="443" t="s">
        <v>601</v>
      </c>
      <c r="N6" s="443" t="s">
        <v>602</v>
      </c>
      <c r="O6" s="443" t="s">
        <v>530</v>
      </c>
      <c r="P6" s="443" t="s">
        <v>603</v>
      </c>
      <c r="Q6" s="443" t="s">
        <v>604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93" customHeight="1" x14ac:dyDescent="0.25">
      <c r="A7" s="118" t="s">
        <v>605</v>
      </c>
      <c r="B7" s="796"/>
      <c r="C7" s="798" t="str">
        <f>IF('Mapa R. Fiscal'!E10="","",'Mapa R. Fiscal'!E10)</f>
        <v/>
      </c>
      <c r="D7" s="880"/>
      <c r="E7" s="798" t="str">
        <f>IF('Mapa R. Fiscal'!D10="","",'Mapa R. Fiscal'!D10)</f>
        <v/>
      </c>
      <c r="F7" s="878" t="str">
        <f>IF('Mapa R. Fiscal'!H10="","",'Mapa R. Fiscal'!H10)</f>
        <v/>
      </c>
      <c r="G7" s="878"/>
      <c r="H7" s="87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75" t="str">
        <f>IF('Mapa R. Fiscal'!Y10="","",'Mapa R. Fiscal'!Y10)</f>
        <v/>
      </c>
      <c r="J7" s="475" t="str">
        <f>IF('Mapa R. Fiscal'!AA10="","",'Mapa R. Fiscal'!AA10)</f>
        <v/>
      </c>
      <c r="K7" s="475"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75"/>
      <c r="M7" s="356" t="str">
        <f>IF('Mapa R. Fiscal'!P10="","",'Mapa R. Fiscal'!P10)</f>
        <v/>
      </c>
      <c r="N7" s="193"/>
      <c r="O7" s="70"/>
      <c r="P7" s="70"/>
      <c r="Q7" s="492"/>
    </row>
    <row r="8" spans="1:90" ht="43.5" customHeight="1" x14ac:dyDescent="0.25">
      <c r="A8" s="118" t="s">
        <v>610</v>
      </c>
      <c r="B8" s="797"/>
      <c r="C8" s="799"/>
      <c r="D8" s="800"/>
      <c r="E8" s="799"/>
      <c r="F8" s="801"/>
      <c r="G8" s="801"/>
      <c r="H8" s="802"/>
      <c r="I8" s="475" t="str">
        <f>IF('Mapa R. Fiscal'!Y11="","",'Mapa R. Fiscal'!Y11)</f>
        <v/>
      </c>
      <c r="J8" s="475" t="str">
        <f ca="1">IF('Mapa R. Fiscal'!AA11="","",'Mapa R. Fiscal'!AA11)</f>
        <v/>
      </c>
      <c r="K8" s="475" t="str">
        <f t="shared" ca="1" si="0"/>
        <v/>
      </c>
      <c r="L8" s="475" t="str">
        <f>IF('Mapa R. Fiscal'!AD11="","",'Mapa R. Fiscal'!AD11)</f>
        <v/>
      </c>
      <c r="M8" s="356" t="str">
        <f>IF('Mapa R. Fiscal'!P11="","",'Mapa R. Fiscal'!P11)</f>
        <v/>
      </c>
      <c r="N8" s="70"/>
      <c r="O8" s="70"/>
      <c r="P8" s="70"/>
      <c r="Q8" s="194"/>
    </row>
    <row r="9" spans="1:90" ht="43.5" customHeight="1" x14ac:dyDescent="0.25">
      <c r="A9" s="118" t="s">
        <v>613</v>
      </c>
      <c r="B9" s="797"/>
      <c r="C9" s="799"/>
      <c r="D9" s="800"/>
      <c r="E9" s="799"/>
      <c r="F9" s="801"/>
      <c r="G9" s="801"/>
      <c r="H9" s="802"/>
      <c r="I9" s="475" t="str">
        <f>IF('Mapa R. Fiscal'!Y12="","",'Mapa R. Fiscal'!Y12)</f>
        <v/>
      </c>
      <c r="J9" s="475" t="str">
        <f>IF('Mapa R. Fiscal'!AA12="","",'Mapa R. Fiscal'!AA12)</f>
        <v/>
      </c>
      <c r="K9" s="475" t="str">
        <f t="shared" si="0"/>
        <v/>
      </c>
      <c r="L9" s="475" t="str">
        <f>IF('Mapa R. Fiscal'!AD12="","",'Mapa R. Fiscal'!AD12)</f>
        <v/>
      </c>
      <c r="M9" s="356" t="str">
        <f>IF('Mapa R. Fiscal'!P12="","",'Mapa R. Fiscal'!P12)</f>
        <v/>
      </c>
      <c r="N9" s="70"/>
      <c r="O9" s="70"/>
      <c r="P9" s="70"/>
      <c r="Q9" s="194"/>
    </row>
    <row r="10" spans="1:90" ht="43.5" customHeight="1" x14ac:dyDescent="0.25">
      <c r="A10" s="118" t="s">
        <v>617</v>
      </c>
      <c r="B10" s="797"/>
      <c r="C10" s="799"/>
      <c r="D10" s="800"/>
      <c r="E10" s="799"/>
      <c r="F10" s="801"/>
      <c r="G10" s="801"/>
      <c r="H10" s="802"/>
      <c r="I10" s="475" t="str">
        <f>IF('Mapa R. Fiscal'!Y13="","",'Mapa R. Fiscal'!Y13)</f>
        <v/>
      </c>
      <c r="J10" s="475" t="str">
        <f>IF('Mapa R. Fiscal'!AA13="","",'Mapa R. Fiscal'!AA13)</f>
        <v/>
      </c>
      <c r="K10" s="475" t="str">
        <f t="shared" si="0"/>
        <v/>
      </c>
      <c r="L10" s="475" t="str">
        <f>IF('Mapa R. Fiscal'!AD13="","",'Mapa R. Fiscal'!AD13)</f>
        <v/>
      </c>
      <c r="M10" s="356" t="str">
        <f>IF('Mapa R. Fiscal'!P13="","",'Mapa R. Fiscal'!P13)</f>
        <v/>
      </c>
      <c r="N10" s="70"/>
      <c r="O10" s="70"/>
      <c r="P10" s="70"/>
      <c r="Q10" s="194"/>
    </row>
    <row r="11" spans="1:90" ht="43.5" customHeight="1" x14ac:dyDescent="0.25">
      <c r="A11" s="118" t="s">
        <v>621</v>
      </c>
      <c r="B11" s="797"/>
      <c r="C11" s="799"/>
      <c r="D11" s="800"/>
      <c r="E11" s="799"/>
      <c r="F11" s="801"/>
      <c r="G11" s="801"/>
      <c r="H11" s="802"/>
      <c r="I11" s="475" t="str">
        <f>IF('Mapa R. Fiscal'!Y14="","",'Mapa R. Fiscal'!Y14)</f>
        <v/>
      </c>
      <c r="J11" s="475" t="str">
        <f>IF('Mapa R. Fiscal'!AA14="","",'Mapa R. Fiscal'!AA14)</f>
        <v/>
      </c>
      <c r="K11" s="475" t="str">
        <f t="shared" si="0"/>
        <v/>
      </c>
      <c r="L11" s="475" t="str">
        <f>IF('Mapa R. Fiscal'!AD14="","",'Mapa R. Fiscal'!AD14)</f>
        <v/>
      </c>
      <c r="M11" s="356" t="str">
        <f>IF('Mapa R. Fiscal'!P14="","",'Mapa R. Fiscal'!P14)</f>
        <v/>
      </c>
      <c r="N11" s="70"/>
      <c r="O11" s="70"/>
      <c r="P11" s="70"/>
      <c r="Q11" s="194"/>
    </row>
    <row r="12" spans="1:90" ht="43.5" customHeight="1" x14ac:dyDescent="0.25">
      <c r="A12" s="118" t="s">
        <v>622</v>
      </c>
      <c r="B12" s="797"/>
      <c r="C12" s="799"/>
      <c r="D12" s="800"/>
      <c r="E12" s="799"/>
      <c r="F12" s="801"/>
      <c r="G12" s="801"/>
      <c r="H12" s="802"/>
      <c r="I12" s="475" t="str">
        <f>IF('Mapa R. Fiscal'!Y15="","",'Mapa R. Fiscal'!Y15)</f>
        <v/>
      </c>
      <c r="J12" s="475" t="str">
        <f>IF('Mapa R. Fiscal'!AA15="","",'Mapa R. Fiscal'!AA15)</f>
        <v/>
      </c>
      <c r="K12" s="475" t="str">
        <f t="shared" si="0"/>
        <v/>
      </c>
      <c r="L12" s="475" t="str">
        <f>IF('Mapa R. Fiscal'!AD15="","",'Mapa R. Fiscal'!AD15)</f>
        <v/>
      </c>
      <c r="M12" s="356" t="str">
        <f>IF('Mapa R. Fiscal'!P15="","",'Mapa R. Fiscal'!P15)</f>
        <v/>
      </c>
      <c r="N12" s="70"/>
      <c r="O12" s="70"/>
      <c r="P12" s="70"/>
      <c r="Q12" s="194"/>
    </row>
    <row r="13" spans="1:90" ht="43.5" customHeight="1" x14ac:dyDescent="0.25">
      <c r="A13" s="118" t="s">
        <v>623</v>
      </c>
      <c r="B13" s="796"/>
      <c r="C13" s="798" t="str">
        <f>IF('Mapa R. Fiscal'!E16="","",'Mapa R. Fiscal'!E16)</f>
        <v/>
      </c>
      <c r="D13" s="800"/>
      <c r="E13" s="798" t="str">
        <f>IF('Mapa R. Fiscal'!D16="","",'Mapa R. Fiscal'!D16)</f>
        <v/>
      </c>
      <c r="F13" s="878" t="str">
        <f>IF('Mapa R. Fiscal'!H16="","",'Mapa R. Fiscal'!H16)</f>
        <v/>
      </c>
      <c r="G13" s="878" t="str">
        <f>IF('Mapa R. Fiscal'!L16="","",'Mapa R. Fiscal'!L16)</f>
        <v/>
      </c>
      <c r="H13" s="87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75" t="str">
        <f>IF('Mapa R. Fiscal'!Y16="","",'Mapa R. Fiscal'!Y16)</f>
        <v/>
      </c>
      <c r="J13" s="475" t="str">
        <f>IF('Mapa R. Fiscal'!AA16="","",'Mapa R. Fiscal'!AA16)</f>
        <v/>
      </c>
      <c r="K13" s="475" t="str">
        <f t="shared" si="0"/>
        <v/>
      </c>
      <c r="L13" s="475" t="str">
        <f>IF('Mapa R. Fiscal'!AD16="","",'Mapa R. Fiscal'!AD16)</f>
        <v/>
      </c>
      <c r="M13" s="356" t="str">
        <f>IF('Mapa R. Fiscal'!P16="","",'Mapa R. Fiscal'!P16)</f>
        <v/>
      </c>
      <c r="N13" s="70"/>
      <c r="O13" s="70"/>
      <c r="P13" s="70"/>
      <c r="Q13" s="194"/>
    </row>
    <row r="14" spans="1:90" ht="43.5" customHeight="1" x14ac:dyDescent="0.25">
      <c r="A14" s="118" t="s">
        <v>628</v>
      </c>
      <c r="B14" s="797"/>
      <c r="C14" s="799"/>
      <c r="D14" s="800"/>
      <c r="E14" s="799"/>
      <c r="F14" s="801"/>
      <c r="G14" s="801"/>
      <c r="H14" s="802"/>
      <c r="I14" s="475" t="str">
        <f>IF('Mapa R. Fiscal'!Y17="","",'Mapa R. Fiscal'!Y17)</f>
        <v/>
      </c>
      <c r="J14" s="475" t="str">
        <f>IF('Mapa R. Fiscal'!AA17="","",'Mapa R. Fiscal'!AA17)</f>
        <v/>
      </c>
      <c r="K14" s="475" t="str">
        <f t="shared" si="0"/>
        <v/>
      </c>
      <c r="L14" s="475" t="str">
        <f>IF('Mapa R. Fiscal'!AD17="","",'Mapa R. Fiscal'!AD17)</f>
        <v/>
      </c>
      <c r="M14" s="356" t="str">
        <f>IF('Mapa R. Fiscal'!P17="","",'Mapa R. Fiscal'!P17)</f>
        <v/>
      </c>
      <c r="N14" s="70"/>
      <c r="O14" s="70"/>
      <c r="P14" s="70"/>
      <c r="Q14" s="194"/>
    </row>
    <row r="15" spans="1:90" ht="43.5" customHeight="1" x14ac:dyDescent="0.25">
      <c r="A15" s="118" t="s">
        <v>631</v>
      </c>
      <c r="B15" s="797"/>
      <c r="C15" s="799"/>
      <c r="D15" s="800"/>
      <c r="E15" s="799"/>
      <c r="F15" s="801"/>
      <c r="G15" s="801"/>
      <c r="H15" s="802"/>
      <c r="I15" s="475" t="str">
        <f>IF('Mapa R. Fiscal'!Y18="","",'Mapa R. Fiscal'!Y18)</f>
        <v/>
      </c>
      <c r="J15" s="475" t="str">
        <f>IF('Mapa R. Fiscal'!AA18="","",'Mapa R. Fiscal'!AA18)</f>
        <v/>
      </c>
      <c r="K15" s="475" t="str">
        <f t="shared" si="0"/>
        <v/>
      </c>
      <c r="L15" s="475" t="str">
        <f>IF('Mapa R. Fiscal'!AD18="","",'Mapa R. Fiscal'!AD18)</f>
        <v/>
      </c>
      <c r="M15" s="356" t="str">
        <f>IF('Mapa R. Fiscal'!P18="","",'Mapa R. Fiscal'!P18)</f>
        <v/>
      </c>
      <c r="N15" s="70"/>
      <c r="O15" s="70"/>
      <c r="P15" s="70"/>
      <c r="Q15" s="194"/>
    </row>
    <row r="16" spans="1:90" ht="43.5" customHeight="1" x14ac:dyDescent="0.25">
      <c r="A16" s="118" t="s">
        <v>636</v>
      </c>
      <c r="B16" s="797"/>
      <c r="C16" s="799"/>
      <c r="D16" s="800"/>
      <c r="E16" s="799"/>
      <c r="F16" s="801"/>
      <c r="G16" s="801"/>
      <c r="H16" s="802"/>
      <c r="I16" s="475" t="str">
        <f>IF('Mapa R. Fiscal'!Y19="","",'Mapa R. Fiscal'!Y19)</f>
        <v/>
      </c>
      <c r="J16" s="475" t="str">
        <f>IF('Mapa R. Fiscal'!AA19="","",'Mapa R. Fiscal'!AA19)</f>
        <v/>
      </c>
      <c r="K16" s="475" t="str">
        <f t="shared" si="0"/>
        <v/>
      </c>
      <c r="L16" s="475" t="str">
        <f>IF('Mapa R. Fiscal'!AD19="","",'Mapa R. Fiscal'!AD19)</f>
        <v/>
      </c>
      <c r="M16" s="356" t="str">
        <f>IF('Mapa R. Fiscal'!P19="","",'Mapa R. Fiscal'!P19)</f>
        <v/>
      </c>
      <c r="N16" s="70"/>
      <c r="O16" s="70"/>
      <c r="P16" s="70"/>
      <c r="Q16" s="194"/>
    </row>
    <row r="17" spans="1:17" ht="43.5" customHeight="1" x14ac:dyDescent="0.25">
      <c r="A17" s="118" t="s">
        <v>637</v>
      </c>
      <c r="B17" s="797"/>
      <c r="C17" s="799"/>
      <c r="D17" s="800"/>
      <c r="E17" s="799"/>
      <c r="F17" s="801"/>
      <c r="G17" s="801"/>
      <c r="H17" s="802"/>
      <c r="I17" s="475" t="str">
        <f>IF('Mapa R. Fiscal'!Y20="","",'Mapa R. Fiscal'!Y20)</f>
        <v/>
      </c>
      <c r="J17" s="475" t="str">
        <f>IF('Mapa R. Fiscal'!AA20="","",'Mapa R. Fiscal'!AA20)</f>
        <v/>
      </c>
      <c r="K17" s="475" t="str">
        <f t="shared" si="0"/>
        <v/>
      </c>
      <c r="L17" s="475" t="str">
        <f>IF('Mapa R. Fiscal'!AD20="","",'Mapa R. Fiscal'!AD20)</f>
        <v/>
      </c>
      <c r="M17" s="356" t="str">
        <f>IF('Mapa R. Fiscal'!P20="","",'Mapa R. Fiscal'!P20)</f>
        <v/>
      </c>
      <c r="N17" s="70"/>
      <c r="O17" s="70"/>
      <c r="P17" s="70"/>
      <c r="Q17" s="194"/>
    </row>
    <row r="18" spans="1:17" ht="43.5" customHeight="1" x14ac:dyDescent="0.25">
      <c r="A18" s="118" t="s">
        <v>638</v>
      </c>
      <c r="B18" s="797"/>
      <c r="C18" s="799"/>
      <c r="D18" s="800"/>
      <c r="E18" s="799"/>
      <c r="F18" s="801"/>
      <c r="G18" s="801"/>
      <c r="H18" s="802"/>
      <c r="I18" s="475" t="str">
        <f>IF('Mapa R. Fiscal'!Y21="","",'Mapa R. Fiscal'!Y21)</f>
        <v/>
      </c>
      <c r="J18" s="475" t="str">
        <f>IF('Mapa R. Fiscal'!AA21="","",'Mapa R. Fiscal'!AA21)</f>
        <v/>
      </c>
      <c r="K18" s="475" t="str">
        <f t="shared" si="0"/>
        <v/>
      </c>
      <c r="L18" s="475" t="str">
        <f>IF('Mapa R. Fiscal'!AD21="","",'Mapa R. Fiscal'!AD21)</f>
        <v/>
      </c>
      <c r="M18" s="356" t="str">
        <f>IF('Mapa R. Fiscal'!P21="","",'Mapa R. Fiscal'!P21)</f>
        <v/>
      </c>
      <c r="N18" s="70"/>
      <c r="O18" s="70"/>
      <c r="P18" s="70"/>
      <c r="Q18" s="194"/>
    </row>
    <row r="19" spans="1:17" ht="43.5" customHeight="1" x14ac:dyDescent="0.25">
      <c r="A19" s="118" t="s">
        <v>639</v>
      </c>
      <c r="B19" s="796"/>
      <c r="C19" s="798" t="str">
        <f>IF('Mapa R. Fiscal'!E22="","",'Mapa R. Fiscal'!E22)</f>
        <v/>
      </c>
      <c r="D19" s="800"/>
      <c r="E19" s="798" t="str">
        <f>IF('Mapa R. Fiscal'!D22="","",'Mapa R. Fiscal'!D22)</f>
        <v/>
      </c>
      <c r="F19" s="878" t="str">
        <f>IF('Mapa R. Fiscal'!H22="","",'Mapa R. Fiscal'!H22)</f>
        <v/>
      </c>
      <c r="G19" s="878" t="str">
        <f>IF('Mapa R. Fiscal'!L22="","",'Mapa R. Fiscal'!L22)</f>
        <v/>
      </c>
      <c r="H19" s="87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75" t="str">
        <f>IF('Mapa R. Fiscal'!Y22="","",'Mapa R. Fiscal'!Y22)</f>
        <v/>
      </c>
      <c r="J19" s="475" t="str">
        <f>IF('Mapa R. Fiscal'!AA22="","",'Mapa R. Fiscal'!AA22)</f>
        <v/>
      </c>
      <c r="K19" s="475" t="str">
        <f t="shared" si="0"/>
        <v/>
      </c>
      <c r="L19" s="475" t="str">
        <f>IF('Mapa R. Fiscal'!AD22="","",'Mapa R. Fiscal'!AD22)</f>
        <v/>
      </c>
      <c r="M19" s="356" t="str">
        <f>IF('Mapa R. Fiscal'!P22="","",'Mapa R. Fiscal'!P22)</f>
        <v/>
      </c>
      <c r="N19" s="70"/>
      <c r="O19" s="70"/>
      <c r="P19" s="70"/>
      <c r="Q19" s="194"/>
    </row>
    <row r="20" spans="1:17" ht="43.5" customHeight="1" x14ac:dyDescent="0.25">
      <c r="A20" s="118" t="s">
        <v>640</v>
      </c>
      <c r="B20" s="797"/>
      <c r="C20" s="799"/>
      <c r="D20" s="800"/>
      <c r="E20" s="799"/>
      <c r="F20" s="801"/>
      <c r="G20" s="801"/>
      <c r="H20" s="802"/>
      <c r="I20" s="475" t="str">
        <f>IF('Mapa R. Fiscal'!Y23="","",'Mapa R. Fiscal'!Y23)</f>
        <v/>
      </c>
      <c r="J20" s="475" t="str">
        <f>IF('Mapa R. Fiscal'!AA23="","",'Mapa R. Fiscal'!AA23)</f>
        <v/>
      </c>
      <c r="K20" s="475" t="str">
        <f t="shared" si="0"/>
        <v/>
      </c>
      <c r="L20" s="475" t="str">
        <f>IF('Mapa R. Fiscal'!AD23="","",'Mapa R. Fiscal'!AD23)</f>
        <v/>
      </c>
      <c r="M20" s="356" t="str">
        <f>IF('Mapa R. Fiscal'!P23="","",'Mapa R. Fiscal'!P23)</f>
        <v/>
      </c>
      <c r="N20" s="70"/>
      <c r="O20" s="70"/>
      <c r="P20" s="70"/>
      <c r="Q20" s="194"/>
    </row>
    <row r="21" spans="1:17" ht="43.5" customHeight="1" x14ac:dyDescent="0.25">
      <c r="A21" s="118" t="s">
        <v>641</v>
      </c>
      <c r="B21" s="797"/>
      <c r="C21" s="799"/>
      <c r="D21" s="800"/>
      <c r="E21" s="799"/>
      <c r="F21" s="801"/>
      <c r="G21" s="801"/>
      <c r="H21" s="802"/>
      <c r="I21" s="475" t="str">
        <f>IF('Mapa R. Fiscal'!Y24="","",'Mapa R. Fiscal'!Y24)</f>
        <v/>
      </c>
      <c r="J21" s="475" t="str">
        <f>IF('Mapa R. Fiscal'!AA24="","",'Mapa R. Fiscal'!AA24)</f>
        <v/>
      </c>
      <c r="K21" s="475" t="str">
        <f t="shared" si="0"/>
        <v/>
      </c>
      <c r="L21" s="475" t="str">
        <f>IF('Mapa R. Fiscal'!AD24="","",'Mapa R. Fiscal'!AD24)</f>
        <v/>
      </c>
      <c r="M21" s="356" t="str">
        <f>IF('Mapa R. Fiscal'!P24="","",'Mapa R. Fiscal'!P24)</f>
        <v/>
      </c>
      <c r="N21" s="70"/>
      <c r="O21" s="70"/>
      <c r="P21" s="70"/>
      <c r="Q21" s="194"/>
    </row>
    <row r="22" spans="1:17" ht="43.5" customHeight="1" x14ac:dyDescent="0.25">
      <c r="A22" s="118" t="s">
        <v>642</v>
      </c>
      <c r="B22" s="797"/>
      <c r="C22" s="799"/>
      <c r="D22" s="800"/>
      <c r="E22" s="799"/>
      <c r="F22" s="801"/>
      <c r="G22" s="801"/>
      <c r="H22" s="802"/>
      <c r="I22" s="475" t="str">
        <f>IF('Mapa R. Fiscal'!Y25="","",'Mapa R. Fiscal'!Y25)</f>
        <v/>
      </c>
      <c r="J22" s="475" t="str">
        <f>IF('Mapa R. Fiscal'!AA25="","",'Mapa R. Fiscal'!AA25)</f>
        <v/>
      </c>
      <c r="K22" s="475" t="str">
        <f t="shared" si="0"/>
        <v/>
      </c>
      <c r="L22" s="475" t="str">
        <f>IF('Mapa R. Fiscal'!AD25="","",'Mapa R. Fiscal'!AD25)</f>
        <v/>
      </c>
      <c r="M22" s="356" t="str">
        <f>IF('Mapa R. Fiscal'!P25="","",'Mapa R. Fiscal'!P25)</f>
        <v/>
      </c>
      <c r="N22" s="70"/>
      <c r="O22" s="70"/>
      <c r="P22" s="70"/>
      <c r="Q22" s="194"/>
    </row>
    <row r="23" spans="1:17" ht="43.5" customHeight="1" x14ac:dyDescent="0.25">
      <c r="A23" s="118" t="s">
        <v>643</v>
      </c>
      <c r="B23" s="797"/>
      <c r="C23" s="799"/>
      <c r="D23" s="800"/>
      <c r="E23" s="799"/>
      <c r="F23" s="801"/>
      <c r="G23" s="801"/>
      <c r="H23" s="802"/>
      <c r="I23" s="475" t="str">
        <f>IF('Mapa R. Fiscal'!Y26="","",'Mapa R. Fiscal'!Y26)</f>
        <v/>
      </c>
      <c r="J23" s="475" t="str">
        <f>IF('Mapa R. Fiscal'!AA26="","",'Mapa R. Fiscal'!AA26)</f>
        <v/>
      </c>
      <c r="K23" s="475" t="str">
        <f t="shared" si="0"/>
        <v/>
      </c>
      <c r="L23" s="475" t="str">
        <f>IF('Mapa R. Fiscal'!AD26="","",'Mapa R. Fiscal'!AD26)</f>
        <v/>
      </c>
      <c r="M23" s="356" t="str">
        <f>IF('Mapa R. Fiscal'!P26="","",'Mapa R. Fiscal'!P26)</f>
        <v/>
      </c>
      <c r="N23" s="70"/>
      <c r="O23" s="70"/>
      <c r="P23" s="70"/>
      <c r="Q23" s="194"/>
    </row>
    <row r="24" spans="1:17" ht="43.5" customHeight="1" x14ac:dyDescent="0.25">
      <c r="A24" s="118" t="s">
        <v>644</v>
      </c>
      <c r="B24" s="797"/>
      <c r="C24" s="799"/>
      <c r="D24" s="800"/>
      <c r="E24" s="799"/>
      <c r="F24" s="801"/>
      <c r="G24" s="801"/>
      <c r="H24" s="802"/>
      <c r="I24" s="475" t="str">
        <f>IF('Mapa R. Fiscal'!Y27="","",'Mapa R. Fiscal'!Y27)</f>
        <v/>
      </c>
      <c r="J24" s="475" t="str">
        <f>IF('Mapa R. Fiscal'!AA27="","",'Mapa R. Fiscal'!AA27)</f>
        <v/>
      </c>
      <c r="K24" s="475" t="str">
        <f t="shared" si="0"/>
        <v/>
      </c>
      <c r="L24" s="475" t="str">
        <f>IF('Mapa R. Fiscal'!AD27="","",'Mapa R. Fiscal'!AD27)</f>
        <v/>
      </c>
      <c r="M24" s="356" t="str">
        <f>IF('Mapa R. Fiscal'!P27="","",'Mapa R. Fiscal'!P27)</f>
        <v/>
      </c>
      <c r="N24" s="70"/>
      <c r="O24" s="70"/>
      <c r="P24" s="70"/>
      <c r="Q24" s="194"/>
    </row>
    <row r="25" spans="1:17" ht="43.5" customHeight="1" x14ac:dyDescent="0.25">
      <c r="A25" s="118" t="s">
        <v>645</v>
      </c>
      <c r="B25" s="796"/>
      <c r="C25" s="798" t="str">
        <f>IF('Mapa R. Fiscal'!E28="","",'Mapa R. Fiscal'!E28)</f>
        <v/>
      </c>
      <c r="D25" s="800"/>
      <c r="E25" s="798" t="str">
        <f>IF('Mapa R. Fiscal'!D28="","",'Mapa R. Fiscal'!D28)</f>
        <v/>
      </c>
      <c r="F25" s="878" t="str">
        <f>IF('Mapa R. Fiscal'!H28="","",'Mapa R. Fiscal'!H28)</f>
        <v/>
      </c>
      <c r="G25" s="878" t="str">
        <f>IF('Mapa R. Fiscal'!L28="","",'Mapa R. Fiscal'!L28)</f>
        <v/>
      </c>
      <c r="H25" s="87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75" t="str">
        <f>IF('Mapa R. Fiscal'!Y28="","",'Mapa R. Fiscal'!Y28)</f>
        <v/>
      </c>
      <c r="J25" s="475" t="str">
        <f>IF('Mapa R. Fiscal'!AA28="","",'Mapa R. Fiscal'!AA28)</f>
        <v/>
      </c>
      <c r="K25" s="475" t="str">
        <f t="shared" si="0"/>
        <v/>
      </c>
      <c r="L25" s="475" t="str">
        <f>IF('Mapa R. Fiscal'!AD28="","",'Mapa R. Fiscal'!AD28)</f>
        <v/>
      </c>
      <c r="M25" s="356" t="str">
        <f>IF('Mapa R. Fiscal'!P28="","",'Mapa R. Fiscal'!P28)</f>
        <v/>
      </c>
      <c r="N25" s="70"/>
      <c r="O25" s="70"/>
      <c r="P25" s="70"/>
      <c r="Q25" s="194"/>
    </row>
    <row r="26" spans="1:17" ht="43.5" customHeight="1" x14ac:dyDescent="0.25">
      <c r="A26" s="118" t="s">
        <v>646</v>
      </c>
      <c r="B26" s="797"/>
      <c r="C26" s="799"/>
      <c r="D26" s="800"/>
      <c r="E26" s="799"/>
      <c r="F26" s="801"/>
      <c r="G26" s="801"/>
      <c r="H26" s="802"/>
      <c r="I26" s="475" t="str">
        <f>IF('Mapa R. Fiscal'!Y29="","",'Mapa R. Fiscal'!Y29)</f>
        <v/>
      </c>
      <c r="J26" s="475" t="str">
        <f>IF('Mapa R. Fiscal'!AA29="","",'Mapa R. Fiscal'!AA29)</f>
        <v/>
      </c>
      <c r="K26" s="475" t="str">
        <f t="shared" si="0"/>
        <v/>
      </c>
      <c r="L26" s="475" t="str">
        <f>IF('Mapa R. Fiscal'!AD29="","",'Mapa R. Fiscal'!AD29)</f>
        <v/>
      </c>
      <c r="M26" s="356" t="str">
        <f>IF('Mapa R. Fiscal'!P29="","",'Mapa R. Fiscal'!P29)</f>
        <v/>
      </c>
      <c r="N26" s="70"/>
      <c r="O26" s="70"/>
      <c r="P26" s="70"/>
      <c r="Q26" s="194"/>
    </row>
    <row r="27" spans="1:17" ht="43.5" customHeight="1" x14ac:dyDescent="0.25">
      <c r="A27" s="118" t="s">
        <v>647</v>
      </c>
      <c r="B27" s="797"/>
      <c r="C27" s="799"/>
      <c r="D27" s="800"/>
      <c r="E27" s="799"/>
      <c r="F27" s="801"/>
      <c r="G27" s="801"/>
      <c r="H27" s="802"/>
      <c r="I27" s="475" t="str">
        <f>IF('Mapa R. Fiscal'!Y30="","",'Mapa R. Fiscal'!Y30)</f>
        <v/>
      </c>
      <c r="J27" s="475" t="str">
        <f>IF('Mapa R. Fiscal'!AA30="","",'Mapa R. Fiscal'!AA30)</f>
        <v/>
      </c>
      <c r="K27" s="475" t="str">
        <f t="shared" si="0"/>
        <v/>
      </c>
      <c r="L27" s="475" t="str">
        <f>IF('Mapa R. Fiscal'!AD30="","",'Mapa R. Fiscal'!AD30)</f>
        <v/>
      </c>
      <c r="M27" s="356" t="str">
        <f>IF('Mapa R. Fiscal'!P30="","",'Mapa R. Fiscal'!P30)</f>
        <v/>
      </c>
      <c r="N27" s="70"/>
      <c r="O27" s="70"/>
      <c r="P27" s="70"/>
      <c r="Q27" s="194"/>
    </row>
    <row r="28" spans="1:17" ht="43.5" customHeight="1" x14ac:dyDescent="0.25">
      <c r="A28" s="118" t="s">
        <v>648</v>
      </c>
      <c r="B28" s="797"/>
      <c r="C28" s="799"/>
      <c r="D28" s="800"/>
      <c r="E28" s="799"/>
      <c r="F28" s="801"/>
      <c r="G28" s="801"/>
      <c r="H28" s="802"/>
      <c r="I28" s="475" t="str">
        <f>IF('Mapa R. Fiscal'!Y31="","",'Mapa R. Fiscal'!Y31)</f>
        <v/>
      </c>
      <c r="J28" s="475" t="str">
        <f>IF('Mapa R. Fiscal'!AA31="","",'Mapa R. Fiscal'!AA31)</f>
        <v/>
      </c>
      <c r="K28" s="475" t="str">
        <f t="shared" si="0"/>
        <v/>
      </c>
      <c r="L28" s="475" t="str">
        <f>IF('Mapa R. Fiscal'!AD31="","",'Mapa R. Fiscal'!AD31)</f>
        <v/>
      </c>
      <c r="M28" s="356" t="str">
        <f>IF('Mapa R. Fiscal'!P31="","",'Mapa R. Fiscal'!P31)</f>
        <v/>
      </c>
      <c r="N28" s="70"/>
      <c r="O28" s="70"/>
      <c r="P28" s="70"/>
      <c r="Q28" s="194"/>
    </row>
    <row r="29" spans="1:17" ht="43.5" customHeight="1" x14ac:dyDescent="0.25">
      <c r="A29" s="118" t="s">
        <v>649</v>
      </c>
      <c r="B29" s="797"/>
      <c r="C29" s="799"/>
      <c r="D29" s="800"/>
      <c r="E29" s="799"/>
      <c r="F29" s="801"/>
      <c r="G29" s="801"/>
      <c r="H29" s="802"/>
      <c r="I29" s="475" t="str">
        <f>IF('Mapa R. Fiscal'!Y32="","",'Mapa R. Fiscal'!Y32)</f>
        <v/>
      </c>
      <c r="J29" s="475" t="str">
        <f>IF('Mapa R. Fiscal'!AA32="","",'Mapa R. Fiscal'!AA32)</f>
        <v/>
      </c>
      <c r="K29" s="475" t="str">
        <f t="shared" si="0"/>
        <v/>
      </c>
      <c r="L29" s="475" t="str">
        <f>IF('Mapa R. Fiscal'!AD32="","",'Mapa R. Fiscal'!AD32)</f>
        <v/>
      </c>
      <c r="M29" s="356" t="str">
        <f>IF('Mapa R. Fiscal'!P32="","",'Mapa R. Fiscal'!P32)</f>
        <v/>
      </c>
      <c r="N29" s="70"/>
      <c r="O29" s="70"/>
      <c r="P29" s="70"/>
      <c r="Q29" s="194"/>
    </row>
    <row r="30" spans="1:17" ht="43.5" customHeight="1" x14ac:dyDescent="0.25">
      <c r="A30" s="118" t="s">
        <v>650</v>
      </c>
      <c r="B30" s="797"/>
      <c r="C30" s="799"/>
      <c r="D30" s="800"/>
      <c r="E30" s="799"/>
      <c r="F30" s="801"/>
      <c r="G30" s="801"/>
      <c r="H30" s="802"/>
      <c r="I30" s="475" t="str">
        <f>IF('Mapa R. Fiscal'!Y33="","",'Mapa R. Fiscal'!Y33)</f>
        <v/>
      </c>
      <c r="J30" s="475" t="str">
        <f>IF('Mapa R. Fiscal'!AA33="","",'Mapa R. Fiscal'!AA33)</f>
        <v/>
      </c>
      <c r="K30" s="475" t="str">
        <f t="shared" si="0"/>
        <v/>
      </c>
      <c r="L30" s="475" t="str">
        <f>IF('Mapa R. Fiscal'!AD33="","",'Mapa R. Fiscal'!AD33)</f>
        <v/>
      </c>
      <c r="M30" s="356" t="str">
        <f>IF('Mapa R. Fiscal'!P33="","",'Mapa R. Fiscal'!P33)</f>
        <v/>
      </c>
      <c r="N30" s="70"/>
      <c r="O30" s="70"/>
      <c r="P30" s="70"/>
      <c r="Q30" s="194"/>
    </row>
    <row r="31" spans="1:17" ht="43.5" customHeight="1" x14ac:dyDescent="0.25">
      <c r="A31" s="118" t="s">
        <v>651</v>
      </c>
      <c r="B31" s="796"/>
      <c r="C31" s="798" t="str">
        <f>IF('Mapa R. Fiscal'!E34="","",'Mapa R. Fiscal'!E34)</f>
        <v/>
      </c>
      <c r="D31" s="800"/>
      <c r="E31" s="798" t="str">
        <f>IF('Mapa R. Fiscal'!D34="","",'Mapa R. Fiscal'!D34)</f>
        <v/>
      </c>
      <c r="F31" s="878" t="str">
        <f>IF('Mapa R. Fiscal'!H34="","",'Mapa R. Fiscal'!H34)</f>
        <v/>
      </c>
      <c r="G31" s="878" t="str">
        <f>IF('Mapa R. Fiscal'!L34="","",'Mapa R. Fiscal'!L34)</f>
        <v/>
      </c>
      <c r="H31" s="87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75" t="str">
        <f>IF('Mapa R. Fiscal'!Y34="","",'Mapa R. Fiscal'!Y34)</f>
        <v/>
      </c>
      <c r="J31" s="475" t="str">
        <f>IF('Mapa R. Fiscal'!AA34="","",'Mapa R. Fiscal'!AA34)</f>
        <v/>
      </c>
      <c r="K31" s="475" t="str">
        <f t="shared" si="0"/>
        <v/>
      </c>
      <c r="L31" s="475" t="str">
        <f>IF('Mapa R. Fiscal'!AD34="","",'Mapa R. Fiscal'!AD34)</f>
        <v/>
      </c>
      <c r="M31" s="356" t="str">
        <f>IF('Mapa R. Fiscal'!P34="","",'Mapa R. Fiscal'!P34)</f>
        <v/>
      </c>
      <c r="N31" s="70"/>
      <c r="O31" s="70"/>
      <c r="P31" s="70"/>
      <c r="Q31" s="194"/>
    </row>
    <row r="32" spans="1:17" ht="43.5" customHeight="1" x14ac:dyDescent="0.25">
      <c r="A32" s="118" t="s">
        <v>652</v>
      </c>
      <c r="B32" s="797"/>
      <c r="C32" s="799"/>
      <c r="D32" s="800"/>
      <c r="E32" s="799"/>
      <c r="F32" s="801"/>
      <c r="G32" s="801"/>
      <c r="H32" s="802"/>
      <c r="I32" s="475" t="str">
        <f>IF('Mapa R. Fiscal'!Y35="","",'Mapa R. Fiscal'!Y35)</f>
        <v/>
      </c>
      <c r="J32" s="475" t="str">
        <f>IF('Mapa R. Fiscal'!AA35="","",'Mapa R. Fiscal'!AA35)</f>
        <v/>
      </c>
      <c r="K32" s="475" t="str">
        <f t="shared" si="0"/>
        <v/>
      </c>
      <c r="L32" s="475" t="str">
        <f>IF('Mapa R. Fiscal'!AD35="","",'Mapa R. Fiscal'!AD35)</f>
        <v/>
      </c>
      <c r="M32" s="356" t="str">
        <f>IF('Mapa R. Fiscal'!P35="","",'Mapa R. Fiscal'!P35)</f>
        <v/>
      </c>
      <c r="N32" s="70"/>
      <c r="O32" s="70"/>
      <c r="P32" s="70"/>
      <c r="Q32" s="194"/>
    </row>
    <row r="33" spans="1:17" ht="43.5" customHeight="1" x14ac:dyDescent="0.25">
      <c r="A33" s="118" t="s">
        <v>653</v>
      </c>
      <c r="B33" s="797"/>
      <c r="C33" s="799"/>
      <c r="D33" s="800"/>
      <c r="E33" s="799"/>
      <c r="F33" s="801"/>
      <c r="G33" s="801"/>
      <c r="H33" s="802"/>
      <c r="I33" s="475" t="str">
        <f>IF('Mapa R. Fiscal'!Y36="","",'Mapa R. Fiscal'!Y36)</f>
        <v/>
      </c>
      <c r="J33" s="475" t="str">
        <f>IF('Mapa R. Fiscal'!AA36="","",'Mapa R. Fiscal'!AA36)</f>
        <v/>
      </c>
      <c r="K33" s="475" t="str">
        <f t="shared" si="0"/>
        <v/>
      </c>
      <c r="L33" s="475" t="str">
        <f>IF('Mapa R. Fiscal'!AD36="","",'Mapa R. Fiscal'!AD36)</f>
        <v/>
      </c>
      <c r="M33" s="356" t="str">
        <f>IF('Mapa R. Fiscal'!P36="","",'Mapa R. Fiscal'!P36)</f>
        <v/>
      </c>
      <c r="N33" s="70"/>
      <c r="O33" s="70"/>
      <c r="P33" s="70"/>
      <c r="Q33" s="194"/>
    </row>
    <row r="34" spans="1:17" ht="43.5" customHeight="1" x14ac:dyDescent="0.25">
      <c r="A34" s="118" t="s">
        <v>654</v>
      </c>
      <c r="B34" s="797"/>
      <c r="C34" s="799"/>
      <c r="D34" s="800"/>
      <c r="E34" s="799"/>
      <c r="F34" s="801"/>
      <c r="G34" s="801"/>
      <c r="H34" s="802"/>
      <c r="I34" s="475" t="str">
        <f>IF('Mapa R. Fiscal'!Y37="","",'Mapa R. Fiscal'!Y37)</f>
        <v/>
      </c>
      <c r="J34" s="475" t="str">
        <f>IF('Mapa R. Fiscal'!AA37="","",'Mapa R. Fiscal'!AA37)</f>
        <v/>
      </c>
      <c r="K34" s="475" t="str">
        <f t="shared" si="0"/>
        <v/>
      </c>
      <c r="L34" s="475" t="str">
        <f>IF('Mapa R. Fiscal'!AD37="","",'Mapa R. Fiscal'!AD37)</f>
        <v/>
      </c>
      <c r="M34" s="356" t="str">
        <f>IF('Mapa R. Fiscal'!P37="","",'Mapa R. Fiscal'!P37)</f>
        <v/>
      </c>
      <c r="N34" s="70"/>
      <c r="O34" s="70"/>
      <c r="P34" s="70"/>
      <c r="Q34" s="194"/>
    </row>
    <row r="35" spans="1:17" ht="43.5" customHeight="1" x14ac:dyDescent="0.25">
      <c r="A35" s="118" t="s">
        <v>655</v>
      </c>
      <c r="B35" s="797"/>
      <c r="C35" s="799"/>
      <c r="D35" s="800"/>
      <c r="E35" s="799"/>
      <c r="F35" s="801"/>
      <c r="G35" s="801"/>
      <c r="H35" s="802"/>
      <c r="I35" s="475" t="str">
        <f>IF('Mapa R. Fiscal'!Y38="","",'Mapa R. Fiscal'!Y38)</f>
        <v/>
      </c>
      <c r="J35" s="475" t="str">
        <f>IF('Mapa R. Fiscal'!AA38="","",'Mapa R. Fiscal'!AA38)</f>
        <v/>
      </c>
      <c r="K35" s="475" t="str">
        <f t="shared" si="0"/>
        <v/>
      </c>
      <c r="L35" s="475" t="str">
        <f>IF('Mapa R. Fiscal'!AD38="","",'Mapa R. Fiscal'!AD38)</f>
        <v/>
      </c>
      <c r="M35" s="356" t="str">
        <f>IF('Mapa R. Fiscal'!P38="","",'Mapa R. Fiscal'!P38)</f>
        <v/>
      </c>
      <c r="N35" s="70"/>
      <c r="O35" s="70"/>
      <c r="P35" s="70"/>
      <c r="Q35" s="194"/>
    </row>
    <row r="36" spans="1:17" ht="43.5" customHeight="1" x14ac:dyDescent="0.25">
      <c r="A36" s="118" t="s">
        <v>656</v>
      </c>
      <c r="B36" s="797"/>
      <c r="C36" s="799"/>
      <c r="D36" s="800"/>
      <c r="E36" s="799"/>
      <c r="F36" s="801"/>
      <c r="G36" s="801"/>
      <c r="H36" s="802"/>
      <c r="I36" s="475" t="str">
        <f>IF('Mapa R. Fiscal'!Y39="","",'Mapa R. Fiscal'!Y39)</f>
        <v/>
      </c>
      <c r="J36" s="475" t="str">
        <f>IF('Mapa R. Fiscal'!AA39="","",'Mapa R. Fiscal'!AA39)</f>
        <v/>
      </c>
      <c r="K36" s="475" t="str">
        <f t="shared" si="0"/>
        <v/>
      </c>
      <c r="L36" s="475" t="str">
        <f>IF('Mapa R. Fiscal'!AD39="","",'Mapa R. Fiscal'!AD39)</f>
        <v/>
      </c>
      <c r="M36" s="356" t="str">
        <f>IF('Mapa R. Fiscal'!P39="","",'Mapa R. Fiscal'!P39)</f>
        <v/>
      </c>
      <c r="N36" s="70"/>
      <c r="O36" s="70"/>
      <c r="P36" s="70"/>
      <c r="Q36" s="194"/>
    </row>
    <row r="37" spans="1:17" ht="43.5" customHeight="1" x14ac:dyDescent="0.25">
      <c r="A37" s="118" t="s">
        <v>657</v>
      </c>
      <c r="B37" s="796"/>
      <c r="C37" s="798" t="str">
        <f>IF('Mapa R. Fiscal'!E40="","",'Mapa R. Fiscal'!E40)</f>
        <v/>
      </c>
      <c r="D37" s="800"/>
      <c r="E37" s="798" t="str">
        <f>IF('Mapa R. Fiscal'!D40="","",'Mapa R. Fiscal'!D40)</f>
        <v/>
      </c>
      <c r="F37" s="878" t="str">
        <f>IF('Mapa R. Fiscal'!H40="","",'Mapa R. Fiscal'!H40)</f>
        <v/>
      </c>
      <c r="G37" s="878" t="str">
        <f>IF('Mapa R. Fiscal'!L40="","",'Mapa R. Fiscal'!L40)</f>
        <v/>
      </c>
      <c r="H37" s="87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75" t="str">
        <f>IF('Mapa R. Fiscal'!Y40="","",'Mapa R. Fiscal'!Y40)</f>
        <v/>
      </c>
      <c r="J37" s="475" t="str">
        <f>IF('Mapa R. Fiscal'!AA40="","",'Mapa R. Fiscal'!AA40)</f>
        <v/>
      </c>
      <c r="K37" s="475" t="str">
        <f t="shared" si="0"/>
        <v/>
      </c>
      <c r="L37" s="475" t="str">
        <f>IF('Mapa R. Fiscal'!AD40="","",'Mapa R. Fiscal'!AD40)</f>
        <v/>
      </c>
      <c r="M37" s="356" t="str">
        <f>IF('Mapa R. Fiscal'!P40="","",'Mapa R. Fiscal'!P40)</f>
        <v/>
      </c>
      <c r="N37" s="70"/>
      <c r="O37" s="70"/>
      <c r="P37" s="70"/>
      <c r="Q37" s="194"/>
    </row>
    <row r="38" spans="1:17" ht="43.5" customHeight="1" x14ac:dyDescent="0.25">
      <c r="A38" s="118" t="s">
        <v>658</v>
      </c>
      <c r="B38" s="797"/>
      <c r="C38" s="799"/>
      <c r="D38" s="800"/>
      <c r="E38" s="799"/>
      <c r="F38" s="801"/>
      <c r="G38" s="801"/>
      <c r="H38" s="802"/>
      <c r="I38" s="475" t="str">
        <f>IF('Mapa R. Fiscal'!Y41="","",'Mapa R. Fiscal'!Y41)</f>
        <v/>
      </c>
      <c r="J38" s="475" t="str">
        <f>IF('Mapa R. Fiscal'!AA41="","",'Mapa R. Fiscal'!AA41)</f>
        <v/>
      </c>
      <c r="K38" s="475" t="str">
        <f t="shared" si="0"/>
        <v/>
      </c>
      <c r="L38" s="475" t="str">
        <f>IF('Mapa R. Fiscal'!AD41="","",'Mapa R. Fiscal'!AD41)</f>
        <v/>
      </c>
      <c r="M38" s="356" t="str">
        <f>IF('Mapa R. Fiscal'!P41="","",'Mapa R. Fiscal'!P41)</f>
        <v/>
      </c>
      <c r="N38" s="70"/>
      <c r="O38" s="70"/>
      <c r="P38" s="70"/>
      <c r="Q38" s="194"/>
    </row>
    <row r="39" spans="1:17" ht="43.5" customHeight="1" x14ac:dyDescent="0.25">
      <c r="A39" s="118" t="s">
        <v>659</v>
      </c>
      <c r="B39" s="797"/>
      <c r="C39" s="799"/>
      <c r="D39" s="800"/>
      <c r="E39" s="799"/>
      <c r="F39" s="801"/>
      <c r="G39" s="801"/>
      <c r="H39" s="802"/>
      <c r="I39" s="475" t="str">
        <f>IF('Mapa R. Fiscal'!Y42="","",'Mapa R. Fiscal'!Y42)</f>
        <v/>
      </c>
      <c r="J39" s="475" t="str">
        <f>IF('Mapa R. Fiscal'!AA42="","",'Mapa R. Fiscal'!AA42)</f>
        <v/>
      </c>
      <c r="K39" s="475" t="str">
        <f t="shared" si="0"/>
        <v/>
      </c>
      <c r="L39" s="475" t="str">
        <f>IF('Mapa R. Fiscal'!AD42="","",'Mapa R. Fiscal'!AD42)</f>
        <v/>
      </c>
      <c r="M39" s="356" t="str">
        <f>IF('Mapa R. Fiscal'!P42="","",'Mapa R. Fiscal'!P42)</f>
        <v/>
      </c>
      <c r="N39" s="70"/>
      <c r="O39" s="70"/>
      <c r="P39" s="70"/>
      <c r="Q39" s="194"/>
    </row>
    <row r="40" spans="1:17" ht="43.5" customHeight="1" x14ac:dyDescent="0.25">
      <c r="A40" s="118" t="s">
        <v>660</v>
      </c>
      <c r="B40" s="797"/>
      <c r="C40" s="799"/>
      <c r="D40" s="800"/>
      <c r="E40" s="799"/>
      <c r="F40" s="801"/>
      <c r="G40" s="801"/>
      <c r="H40" s="802"/>
      <c r="I40" s="475" t="str">
        <f>IF('Mapa R. Fiscal'!Y43="","",'Mapa R. Fiscal'!Y43)</f>
        <v/>
      </c>
      <c r="J40" s="475" t="str">
        <f>IF('Mapa R. Fiscal'!AA43="","",'Mapa R. Fiscal'!AA43)</f>
        <v/>
      </c>
      <c r="K40" s="475" t="str">
        <f t="shared" si="0"/>
        <v/>
      </c>
      <c r="L40" s="475" t="str">
        <f>IF('Mapa R. Fiscal'!AD43="","",'Mapa R. Fiscal'!AD43)</f>
        <v/>
      </c>
      <c r="M40" s="356" t="str">
        <f>IF('Mapa R. Fiscal'!P43="","",'Mapa R. Fiscal'!P43)</f>
        <v/>
      </c>
      <c r="N40" s="70"/>
      <c r="O40" s="70"/>
      <c r="P40" s="70"/>
      <c r="Q40" s="194"/>
    </row>
    <row r="41" spans="1:17" ht="43.5" customHeight="1" x14ac:dyDescent="0.25">
      <c r="A41" s="118" t="s">
        <v>661</v>
      </c>
      <c r="B41" s="797"/>
      <c r="C41" s="799"/>
      <c r="D41" s="800"/>
      <c r="E41" s="799"/>
      <c r="F41" s="801"/>
      <c r="G41" s="801"/>
      <c r="H41" s="802"/>
      <c r="I41" s="475" t="str">
        <f>IF('Mapa R. Fiscal'!Y44="","",'Mapa R. Fiscal'!Y44)</f>
        <v/>
      </c>
      <c r="J41" s="475" t="str">
        <f>IF('Mapa R. Fiscal'!AA44="","",'Mapa R. Fiscal'!AA44)</f>
        <v/>
      </c>
      <c r="K41" s="475" t="str">
        <f t="shared" si="0"/>
        <v/>
      </c>
      <c r="L41" s="475" t="str">
        <f>IF('Mapa R. Fiscal'!AD44="","",'Mapa R. Fiscal'!AD44)</f>
        <v/>
      </c>
      <c r="M41" s="356" t="str">
        <f>IF('Mapa R. Fiscal'!P44="","",'Mapa R. Fiscal'!P44)</f>
        <v/>
      </c>
      <c r="N41" s="70"/>
      <c r="O41" s="70"/>
      <c r="P41" s="70"/>
      <c r="Q41" s="194"/>
    </row>
    <row r="42" spans="1:17" ht="43.5" customHeight="1" x14ac:dyDescent="0.25">
      <c r="A42" s="118" t="s">
        <v>662</v>
      </c>
      <c r="B42" s="797"/>
      <c r="C42" s="799"/>
      <c r="D42" s="800"/>
      <c r="E42" s="799"/>
      <c r="F42" s="801"/>
      <c r="G42" s="801"/>
      <c r="H42" s="802"/>
      <c r="I42" s="475" t="str">
        <f>IF('Mapa R. Fiscal'!Y45="","",'Mapa R. Fiscal'!Y45)</f>
        <v/>
      </c>
      <c r="J42" s="475" t="str">
        <f>IF('Mapa R. Fiscal'!AA45="","",'Mapa R. Fiscal'!AA45)</f>
        <v/>
      </c>
      <c r="K42" s="475" t="str">
        <f t="shared" si="0"/>
        <v/>
      </c>
      <c r="L42" s="475" t="str">
        <f>IF('Mapa R. Fiscal'!AD45="","",'Mapa R. Fiscal'!AD45)</f>
        <v/>
      </c>
      <c r="M42" s="356" t="str">
        <f>IF('Mapa R. Fiscal'!P45="","",'Mapa R. Fiscal'!P45)</f>
        <v/>
      </c>
      <c r="N42" s="70"/>
      <c r="O42" s="70"/>
      <c r="P42" s="70"/>
      <c r="Q42" s="194"/>
    </row>
    <row r="43" spans="1:17" ht="43.5" customHeight="1" x14ac:dyDescent="0.25">
      <c r="A43" s="118" t="s">
        <v>663</v>
      </c>
      <c r="B43" s="796"/>
      <c r="C43" s="798" t="str">
        <f>IF('Mapa R. Fiscal'!E46="","",'Mapa R. Fiscal'!E46)</f>
        <v/>
      </c>
      <c r="D43" s="800"/>
      <c r="E43" s="798" t="str">
        <f>IF('Mapa R. Fiscal'!D46="","",'Mapa R. Fiscal'!D46)</f>
        <v/>
      </c>
      <c r="F43" s="878" t="str">
        <f>IF('Mapa R. Fiscal'!H46="","",'Mapa R. Fiscal'!H46)</f>
        <v/>
      </c>
      <c r="G43" s="878" t="str">
        <f>IF('Mapa R. Fiscal'!L46="","",'Mapa R. Fiscal'!L46)</f>
        <v/>
      </c>
      <c r="H43" s="87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75" t="str">
        <f>IF('Mapa R. Fiscal'!Y46="","",'Mapa R. Fiscal'!Y46)</f>
        <v/>
      </c>
      <c r="J43" s="475" t="str">
        <f>IF('Mapa R. Fiscal'!AA46="","",'Mapa R. Fiscal'!AA46)</f>
        <v/>
      </c>
      <c r="K43" s="475" t="str">
        <f t="shared" si="0"/>
        <v/>
      </c>
      <c r="L43" s="475" t="str">
        <f>IF('Mapa R. Fiscal'!AD46="","",'Mapa R. Fiscal'!AD46)</f>
        <v/>
      </c>
      <c r="M43" s="356" t="str">
        <f>IF('Mapa R. Fiscal'!P46="","",'Mapa R. Fiscal'!P46)</f>
        <v/>
      </c>
      <c r="N43" s="70"/>
      <c r="O43" s="70"/>
      <c r="P43" s="70"/>
      <c r="Q43" s="194"/>
    </row>
    <row r="44" spans="1:17" ht="43.5" customHeight="1" x14ac:dyDescent="0.25">
      <c r="A44" s="118" t="s">
        <v>664</v>
      </c>
      <c r="B44" s="797"/>
      <c r="C44" s="799"/>
      <c r="D44" s="800"/>
      <c r="E44" s="799"/>
      <c r="F44" s="801"/>
      <c r="G44" s="801"/>
      <c r="H44" s="802"/>
      <c r="I44" s="475" t="str">
        <f>IF('Mapa R. Fiscal'!Y47="","",'Mapa R. Fiscal'!Y47)</f>
        <v/>
      </c>
      <c r="J44" s="475" t="str">
        <f>IF('Mapa R. Fiscal'!AA47="","",'Mapa R. Fiscal'!AA47)</f>
        <v/>
      </c>
      <c r="K44" s="475" t="str">
        <f t="shared" si="0"/>
        <v/>
      </c>
      <c r="L44" s="475" t="str">
        <f>IF('Mapa R. Fiscal'!AD47="","",'Mapa R. Fiscal'!AD47)</f>
        <v/>
      </c>
      <c r="M44" s="356" t="str">
        <f>IF('Mapa R. Fiscal'!P47="","",'Mapa R. Fiscal'!P47)</f>
        <v/>
      </c>
      <c r="N44" s="70"/>
      <c r="O44" s="70"/>
      <c r="P44" s="70"/>
      <c r="Q44" s="194"/>
    </row>
    <row r="45" spans="1:17" ht="43.5" customHeight="1" x14ac:dyDescent="0.25">
      <c r="A45" s="118" t="s">
        <v>665</v>
      </c>
      <c r="B45" s="797"/>
      <c r="C45" s="799"/>
      <c r="D45" s="800"/>
      <c r="E45" s="799"/>
      <c r="F45" s="801"/>
      <c r="G45" s="801"/>
      <c r="H45" s="802"/>
      <c r="I45" s="475" t="str">
        <f>IF('Mapa R. Fiscal'!Y48="","",'Mapa R. Fiscal'!Y48)</f>
        <v/>
      </c>
      <c r="J45" s="475" t="str">
        <f>IF('Mapa R. Fiscal'!AA48="","",'Mapa R. Fiscal'!AA48)</f>
        <v/>
      </c>
      <c r="K45" s="475" t="str">
        <f t="shared" si="0"/>
        <v/>
      </c>
      <c r="L45" s="475" t="str">
        <f>IF('Mapa R. Fiscal'!AD48="","",'Mapa R. Fiscal'!AD48)</f>
        <v/>
      </c>
      <c r="M45" s="356" t="str">
        <f>IF('Mapa R. Fiscal'!P48="","",'Mapa R. Fiscal'!P48)</f>
        <v/>
      </c>
      <c r="N45" s="70"/>
      <c r="O45" s="70"/>
      <c r="P45" s="70"/>
      <c r="Q45" s="194"/>
    </row>
    <row r="46" spans="1:17" ht="43.5" customHeight="1" x14ac:dyDescent="0.25">
      <c r="A46" s="118" t="s">
        <v>666</v>
      </c>
      <c r="B46" s="797"/>
      <c r="C46" s="799"/>
      <c r="D46" s="800"/>
      <c r="E46" s="799"/>
      <c r="F46" s="801"/>
      <c r="G46" s="801"/>
      <c r="H46" s="802"/>
      <c r="I46" s="475" t="str">
        <f>IF('Mapa R. Fiscal'!Y49="","",'Mapa R. Fiscal'!Y49)</f>
        <v/>
      </c>
      <c r="J46" s="475" t="str">
        <f>IF('Mapa R. Fiscal'!AA49="","",'Mapa R. Fiscal'!AA49)</f>
        <v/>
      </c>
      <c r="K46" s="475" t="str">
        <f t="shared" si="0"/>
        <v/>
      </c>
      <c r="L46" s="475" t="str">
        <f>IF('Mapa R. Fiscal'!AD49="","",'Mapa R. Fiscal'!AD49)</f>
        <v/>
      </c>
      <c r="M46" s="356" t="str">
        <f>IF('Mapa R. Fiscal'!P49="","",'Mapa R. Fiscal'!P49)</f>
        <v/>
      </c>
      <c r="N46" s="70"/>
      <c r="O46" s="70"/>
      <c r="P46" s="70"/>
      <c r="Q46" s="194"/>
    </row>
    <row r="47" spans="1:17" ht="43.5" customHeight="1" x14ac:dyDescent="0.25">
      <c r="A47" s="118" t="s">
        <v>667</v>
      </c>
      <c r="B47" s="797"/>
      <c r="C47" s="799"/>
      <c r="D47" s="800"/>
      <c r="E47" s="799"/>
      <c r="F47" s="801"/>
      <c r="G47" s="801"/>
      <c r="H47" s="802"/>
      <c r="I47" s="475" t="str">
        <f>IF('Mapa R. Fiscal'!Y50="","",'Mapa R. Fiscal'!Y50)</f>
        <v/>
      </c>
      <c r="J47" s="475" t="str">
        <f>IF('Mapa R. Fiscal'!AA50="","",'Mapa R. Fiscal'!AA50)</f>
        <v/>
      </c>
      <c r="K47" s="475" t="str">
        <f t="shared" si="0"/>
        <v/>
      </c>
      <c r="L47" s="475" t="str">
        <f>IF('Mapa R. Fiscal'!AD50="","",'Mapa R. Fiscal'!AD50)</f>
        <v/>
      </c>
      <c r="M47" s="356" t="str">
        <f>IF('Mapa R. Fiscal'!P50="","",'Mapa R. Fiscal'!P50)</f>
        <v/>
      </c>
      <c r="N47" s="70"/>
      <c r="O47" s="70"/>
      <c r="P47" s="70"/>
      <c r="Q47" s="194"/>
    </row>
    <row r="48" spans="1:17" ht="43.5" customHeight="1" x14ac:dyDescent="0.25">
      <c r="A48" s="118" t="s">
        <v>668</v>
      </c>
      <c r="B48" s="797"/>
      <c r="C48" s="799"/>
      <c r="D48" s="800"/>
      <c r="E48" s="799"/>
      <c r="F48" s="801"/>
      <c r="G48" s="801"/>
      <c r="H48" s="802"/>
      <c r="I48" s="475" t="str">
        <f>IF('Mapa R. Fiscal'!Y51="","",'Mapa R. Fiscal'!Y51)</f>
        <v/>
      </c>
      <c r="J48" s="475" t="str">
        <f>IF('Mapa R. Fiscal'!AA51="","",'Mapa R. Fiscal'!AA51)</f>
        <v/>
      </c>
      <c r="K48" s="475" t="str">
        <f t="shared" si="0"/>
        <v/>
      </c>
      <c r="L48" s="475" t="str">
        <f>IF('Mapa R. Fiscal'!AD51="","",'Mapa R. Fiscal'!AD51)</f>
        <v/>
      </c>
      <c r="M48" s="356" t="str">
        <f>IF('Mapa R. Fiscal'!P51="","",'Mapa R. Fiscal'!P51)</f>
        <v/>
      </c>
      <c r="N48" s="70"/>
      <c r="O48" s="70"/>
      <c r="P48" s="70"/>
      <c r="Q48" s="194"/>
    </row>
    <row r="49" spans="1:17" ht="43.5" customHeight="1" x14ac:dyDescent="0.25">
      <c r="A49" s="118" t="s">
        <v>669</v>
      </c>
      <c r="B49" s="796"/>
      <c r="C49" s="798" t="str">
        <f>IF('Mapa R. Fiscal'!E52="","",'Mapa R. Fiscal'!E52)</f>
        <v/>
      </c>
      <c r="D49" s="800"/>
      <c r="E49" s="798" t="str">
        <f>IF('Mapa R. Fiscal'!D52="","",'Mapa R. Fiscal'!D52)</f>
        <v/>
      </c>
      <c r="F49" s="878" t="str">
        <f>IF('Mapa R. Fiscal'!H52="","",'Mapa R. Fiscal'!H52)</f>
        <v/>
      </c>
      <c r="G49" s="878" t="str">
        <f>IF('Mapa R. Fiscal'!L52="","",'Mapa R. Fiscal'!L52)</f>
        <v/>
      </c>
      <c r="H49" s="87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75" t="str">
        <f>IF('Mapa R. Fiscal'!Y52="","",'Mapa R. Fiscal'!Y52)</f>
        <v/>
      </c>
      <c r="J49" s="475" t="str">
        <f>IF('Mapa R. Fiscal'!AA52="","",'Mapa R. Fiscal'!AA52)</f>
        <v/>
      </c>
      <c r="K49" s="475" t="str">
        <f t="shared" si="0"/>
        <v/>
      </c>
      <c r="L49" s="475" t="str">
        <f>IF('Mapa R. Fiscal'!AD52="","",'Mapa R. Fiscal'!AD52)</f>
        <v/>
      </c>
      <c r="M49" s="356" t="str">
        <f>IF('Mapa R. Fiscal'!P52="","",'Mapa R. Fiscal'!P52)</f>
        <v/>
      </c>
      <c r="N49" s="70"/>
      <c r="O49" s="70"/>
      <c r="P49" s="70"/>
      <c r="Q49" s="194"/>
    </row>
    <row r="50" spans="1:17" ht="43.5" customHeight="1" x14ac:dyDescent="0.25">
      <c r="A50" s="118" t="s">
        <v>670</v>
      </c>
      <c r="B50" s="797"/>
      <c r="C50" s="799"/>
      <c r="D50" s="800"/>
      <c r="E50" s="799"/>
      <c r="F50" s="801"/>
      <c r="G50" s="801"/>
      <c r="H50" s="802"/>
      <c r="I50" s="475" t="str">
        <f>IF('Mapa R. Fiscal'!Y53="","",'Mapa R. Fiscal'!Y53)</f>
        <v/>
      </c>
      <c r="J50" s="475" t="str">
        <f>IF('Mapa R. Fiscal'!AA53="","",'Mapa R. Fiscal'!AA53)</f>
        <v/>
      </c>
      <c r="K50" s="475" t="str">
        <f t="shared" si="0"/>
        <v/>
      </c>
      <c r="L50" s="475" t="str">
        <f>IF('Mapa R. Fiscal'!AD53="","",'Mapa R. Fiscal'!AD53)</f>
        <v/>
      </c>
      <c r="M50" s="356" t="str">
        <f>IF('Mapa R. Fiscal'!P53="","",'Mapa R. Fiscal'!P53)</f>
        <v/>
      </c>
      <c r="N50" s="70"/>
      <c r="O50" s="70"/>
      <c r="P50" s="70"/>
      <c r="Q50" s="194"/>
    </row>
    <row r="51" spans="1:17" ht="43.5" customHeight="1" x14ac:dyDescent="0.25">
      <c r="A51" s="118" t="s">
        <v>671</v>
      </c>
      <c r="B51" s="797"/>
      <c r="C51" s="799"/>
      <c r="D51" s="800"/>
      <c r="E51" s="799"/>
      <c r="F51" s="801"/>
      <c r="G51" s="801"/>
      <c r="H51" s="802"/>
      <c r="I51" s="475" t="str">
        <f>IF('Mapa R. Fiscal'!Y54="","",'Mapa R. Fiscal'!Y54)</f>
        <v/>
      </c>
      <c r="J51" s="475" t="str">
        <f>IF('Mapa R. Fiscal'!AA54="","",'Mapa R. Fiscal'!AA54)</f>
        <v/>
      </c>
      <c r="K51" s="475" t="str">
        <f t="shared" si="0"/>
        <v/>
      </c>
      <c r="L51" s="475" t="str">
        <f>IF('Mapa R. Fiscal'!AD54="","",'Mapa R. Fiscal'!AD54)</f>
        <v/>
      </c>
      <c r="M51" s="356" t="str">
        <f>IF('Mapa R. Fiscal'!P54="","",'Mapa R. Fiscal'!P54)</f>
        <v/>
      </c>
      <c r="N51" s="70"/>
      <c r="O51" s="70"/>
      <c r="P51" s="70"/>
      <c r="Q51" s="194"/>
    </row>
    <row r="52" spans="1:17" ht="43.5" customHeight="1" x14ac:dyDescent="0.25">
      <c r="A52" s="118" t="s">
        <v>672</v>
      </c>
      <c r="B52" s="797"/>
      <c r="C52" s="799"/>
      <c r="D52" s="800"/>
      <c r="E52" s="799"/>
      <c r="F52" s="801"/>
      <c r="G52" s="801"/>
      <c r="H52" s="802"/>
      <c r="I52" s="475" t="str">
        <f>IF('Mapa R. Fiscal'!Y55="","",'Mapa R. Fiscal'!Y55)</f>
        <v/>
      </c>
      <c r="J52" s="475" t="str">
        <f>IF('Mapa R. Fiscal'!AA55="","",'Mapa R. Fiscal'!AA55)</f>
        <v/>
      </c>
      <c r="K52" s="475" t="str">
        <f t="shared" si="0"/>
        <v/>
      </c>
      <c r="L52" s="475" t="str">
        <f>IF('Mapa R. Fiscal'!AD55="","",'Mapa R. Fiscal'!AD55)</f>
        <v/>
      </c>
      <c r="M52" s="356" t="str">
        <f>IF('Mapa R. Fiscal'!P55="","",'Mapa R. Fiscal'!P55)</f>
        <v/>
      </c>
      <c r="N52" s="70"/>
      <c r="O52" s="70"/>
      <c r="P52" s="70"/>
      <c r="Q52" s="194"/>
    </row>
    <row r="53" spans="1:17" ht="43.5" customHeight="1" x14ac:dyDescent="0.25">
      <c r="A53" s="118" t="s">
        <v>673</v>
      </c>
      <c r="B53" s="797"/>
      <c r="C53" s="799"/>
      <c r="D53" s="800"/>
      <c r="E53" s="799"/>
      <c r="F53" s="801"/>
      <c r="G53" s="801"/>
      <c r="H53" s="802"/>
      <c r="I53" s="475" t="str">
        <f>IF('Mapa R. Fiscal'!Y56="","",'Mapa R. Fiscal'!Y56)</f>
        <v/>
      </c>
      <c r="J53" s="475" t="str">
        <f>IF('Mapa R. Fiscal'!AA56="","",'Mapa R. Fiscal'!AA56)</f>
        <v/>
      </c>
      <c r="K53" s="475" t="str">
        <f t="shared" si="0"/>
        <v/>
      </c>
      <c r="L53" s="475" t="str">
        <f>IF('Mapa R. Fiscal'!AD56="","",'Mapa R. Fiscal'!AD56)</f>
        <v/>
      </c>
      <c r="M53" s="356" t="str">
        <f>IF('Mapa R. Fiscal'!P56="","",'Mapa R. Fiscal'!P56)</f>
        <v/>
      </c>
      <c r="N53" s="70"/>
      <c r="O53" s="70"/>
      <c r="P53" s="70"/>
      <c r="Q53" s="194"/>
    </row>
    <row r="54" spans="1:17" ht="43.5" customHeight="1" x14ac:dyDescent="0.25">
      <c r="A54" s="118" t="s">
        <v>674</v>
      </c>
      <c r="B54" s="797"/>
      <c r="C54" s="799"/>
      <c r="D54" s="800"/>
      <c r="E54" s="799"/>
      <c r="F54" s="801"/>
      <c r="G54" s="801"/>
      <c r="H54" s="802"/>
      <c r="I54" s="475" t="str">
        <f>IF('Mapa R. Fiscal'!Y57="","",'Mapa R. Fiscal'!Y57)</f>
        <v/>
      </c>
      <c r="J54" s="475" t="str">
        <f>IF('Mapa R. Fiscal'!AA57="","",'Mapa R. Fiscal'!AA57)</f>
        <v/>
      </c>
      <c r="K54" s="475" t="str">
        <f t="shared" si="0"/>
        <v/>
      </c>
      <c r="L54" s="475" t="str">
        <f>IF('Mapa R. Fiscal'!AD57="","",'Mapa R. Fiscal'!AD57)</f>
        <v/>
      </c>
      <c r="M54" s="356" t="str">
        <f>IF('Mapa R. Fiscal'!P57="","",'Mapa R. Fiscal'!P57)</f>
        <v/>
      </c>
      <c r="N54" s="70"/>
      <c r="O54" s="70"/>
      <c r="P54" s="70"/>
      <c r="Q54" s="194"/>
    </row>
    <row r="55" spans="1:17" ht="43.5" customHeight="1" x14ac:dyDescent="0.25">
      <c r="A55" s="118" t="s">
        <v>675</v>
      </c>
      <c r="B55" s="796"/>
      <c r="C55" s="798" t="str">
        <f>IF('Mapa R. Fiscal'!E58="","",'Mapa R. Fiscal'!E58)</f>
        <v/>
      </c>
      <c r="D55" s="800"/>
      <c r="E55" s="798" t="str">
        <f>IF('Mapa R. Fiscal'!D58="","",'Mapa R. Fiscal'!D58)</f>
        <v/>
      </c>
      <c r="F55" s="878" t="str">
        <f>IF('Mapa R. Fiscal'!H58="","",'Mapa R. Fiscal'!H58)</f>
        <v/>
      </c>
      <c r="G55" s="878" t="str">
        <f>IF('Mapa R. Fiscal'!L58="","",'Mapa R. Fiscal'!L58)</f>
        <v/>
      </c>
      <c r="H55" s="87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75" t="str">
        <f>IF('Mapa R. Fiscal'!Y58="","",'Mapa R. Fiscal'!Y58)</f>
        <v/>
      </c>
      <c r="J55" s="475" t="str">
        <f>IF('Mapa R. Fiscal'!AA58="","",'Mapa R. Fiscal'!AA58)</f>
        <v/>
      </c>
      <c r="K55" s="475" t="str">
        <f t="shared" si="0"/>
        <v/>
      </c>
      <c r="L55" s="475" t="str">
        <f>IF('Mapa R. Fiscal'!AD58="","",'Mapa R. Fiscal'!AD58)</f>
        <v/>
      </c>
      <c r="M55" s="356" t="str">
        <f>IF('Mapa R. Fiscal'!P58="","",'Mapa R. Fiscal'!P58)</f>
        <v/>
      </c>
      <c r="N55" s="70"/>
      <c r="O55" s="70"/>
      <c r="P55" s="70"/>
      <c r="Q55" s="194"/>
    </row>
    <row r="56" spans="1:17" ht="43.5" customHeight="1" x14ac:dyDescent="0.25">
      <c r="A56" s="118" t="s">
        <v>676</v>
      </c>
      <c r="B56" s="797"/>
      <c r="C56" s="799"/>
      <c r="D56" s="800"/>
      <c r="E56" s="799"/>
      <c r="F56" s="801"/>
      <c r="G56" s="801"/>
      <c r="H56" s="802"/>
      <c r="I56" s="475" t="str">
        <f>IF('Mapa R. Fiscal'!Y59="","",'Mapa R. Fiscal'!Y59)</f>
        <v/>
      </c>
      <c r="J56" s="475" t="str">
        <f>IF('Mapa R. Fiscal'!AA59="","",'Mapa R. Fiscal'!AA59)</f>
        <v/>
      </c>
      <c r="K56" s="475" t="str">
        <f t="shared" si="0"/>
        <v/>
      </c>
      <c r="L56" s="475" t="str">
        <f>IF('Mapa R. Fiscal'!AD59="","",'Mapa R. Fiscal'!AD59)</f>
        <v/>
      </c>
      <c r="M56" s="356" t="str">
        <f>IF('Mapa R. Fiscal'!P59="","",'Mapa R. Fiscal'!P59)</f>
        <v/>
      </c>
      <c r="N56" s="70"/>
      <c r="O56" s="70"/>
      <c r="P56" s="70"/>
      <c r="Q56" s="194"/>
    </row>
    <row r="57" spans="1:17" ht="43.5" customHeight="1" x14ac:dyDescent="0.25">
      <c r="A57" s="118" t="s">
        <v>677</v>
      </c>
      <c r="B57" s="797"/>
      <c r="C57" s="799"/>
      <c r="D57" s="800"/>
      <c r="E57" s="799"/>
      <c r="F57" s="801"/>
      <c r="G57" s="801"/>
      <c r="H57" s="802"/>
      <c r="I57" s="475" t="str">
        <f>IF('Mapa R. Fiscal'!Y60="","",'Mapa R. Fiscal'!Y60)</f>
        <v/>
      </c>
      <c r="J57" s="475" t="str">
        <f>IF('Mapa R. Fiscal'!AA60="","",'Mapa R. Fiscal'!AA60)</f>
        <v/>
      </c>
      <c r="K57" s="475" t="str">
        <f t="shared" si="0"/>
        <v/>
      </c>
      <c r="L57" s="475" t="str">
        <f>IF('Mapa R. Fiscal'!AD60="","",'Mapa R. Fiscal'!AD60)</f>
        <v/>
      </c>
      <c r="M57" s="356" t="str">
        <f>IF('Mapa R. Fiscal'!P60="","",'Mapa R. Fiscal'!P60)</f>
        <v/>
      </c>
      <c r="N57" s="70"/>
      <c r="O57" s="70"/>
      <c r="P57" s="70"/>
      <c r="Q57" s="194"/>
    </row>
    <row r="58" spans="1:17" ht="43.5" customHeight="1" x14ac:dyDescent="0.25">
      <c r="A58" s="118" t="s">
        <v>678</v>
      </c>
      <c r="B58" s="797"/>
      <c r="C58" s="799"/>
      <c r="D58" s="800"/>
      <c r="E58" s="799"/>
      <c r="F58" s="801"/>
      <c r="G58" s="801"/>
      <c r="H58" s="802"/>
      <c r="I58" s="475" t="str">
        <f>IF('Mapa R. Fiscal'!Y61="","",'Mapa R. Fiscal'!Y61)</f>
        <v/>
      </c>
      <c r="J58" s="475" t="str">
        <f>IF('Mapa R. Fiscal'!AA61="","",'Mapa R. Fiscal'!AA61)</f>
        <v/>
      </c>
      <c r="K58" s="475" t="str">
        <f t="shared" si="0"/>
        <v/>
      </c>
      <c r="L58" s="475" t="str">
        <f>IF('Mapa R. Fiscal'!AD61="","",'Mapa R. Fiscal'!AD61)</f>
        <v/>
      </c>
      <c r="M58" s="356" t="str">
        <f>IF('Mapa R. Fiscal'!P61="","",'Mapa R. Fiscal'!P61)</f>
        <v/>
      </c>
      <c r="N58" s="70"/>
      <c r="O58" s="70"/>
      <c r="P58" s="70"/>
      <c r="Q58" s="194"/>
    </row>
    <row r="59" spans="1:17" ht="43.5" customHeight="1" x14ac:dyDescent="0.25">
      <c r="A59" s="118" t="s">
        <v>679</v>
      </c>
      <c r="B59" s="797"/>
      <c r="C59" s="799"/>
      <c r="D59" s="800"/>
      <c r="E59" s="799"/>
      <c r="F59" s="801"/>
      <c r="G59" s="801"/>
      <c r="H59" s="802"/>
      <c r="I59" s="475" t="str">
        <f>IF('Mapa R. Fiscal'!Y62="","",'Mapa R. Fiscal'!Y62)</f>
        <v/>
      </c>
      <c r="J59" s="475" t="str">
        <f>IF('Mapa R. Fiscal'!AA62="","",'Mapa R. Fiscal'!AA62)</f>
        <v/>
      </c>
      <c r="K59" s="475" t="str">
        <f t="shared" si="0"/>
        <v/>
      </c>
      <c r="L59" s="475" t="str">
        <f>IF('Mapa R. Fiscal'!AD62="","",'Mapa R. Fiscal'!AD62)</f>
        <v/>
      </c>
      <c r="M59" s="356" t="str">
        <f>IF('Mapa R. Fiscal'!P62="","",'Mapa R. Fiscal'!P62)</f>
        <v/>
      </c>
      <c r="N59" s="70"/>
      <c r="O59" s="70"/>
      <c r="P59" s="70"/>
      <c r="Q59" s="194"/>
    </row>
    <row r="60" spans="1:17" ht="43.5" customHeight="1" x14ac:dyDescent="0.25">
      <c r="A60" s="118" t="s">
        <v>680</v>
      </c>
      <c r="B60" s="797"/>
      <c r="C60" s="799"/>
      <c r="D60" s="800"/>
      <c r="E60" s="799"/>
      <c r="F60" s="801"/>
      <c r="G60" s="801"/>
      <c r="H60" s="802"/>
      <c r="I60" s="475" t="str">
        <f>IF('Mapa R. Fiscal'!Y63="","",'Mapa R. Fiscal'!Y63)</f>
        <v/>
      </c>
      <c r="J60" s="475" t="str">
        <f>IF('Mapa R. Fiscal'!AA63="","",'Mapa R. Fiscal'!AA63)</f>
        <v/>
      </c>
      <c r="K60" s="475" t="str">
        <f t="shared" si="0"/>
        <v/>
      </c>
      <c r="L60" s="475" t="str">
        <f>IF('Mapa R. Fiscal'!AD63="","",'Mapa R. Fiscal'!AD63)</f>
        <v/>
      </c>
      <c r="M60" s="356" t="str">
        <f>IF('Mapa R. Fiscal'!P63="","",'Mapa R. Fiscal'!P63)</f>
        <v/>
      </c>
      <c r="N60" s="70"/>
      <c r="O60" s="70"/>
      <c r="P60" s="70"/>
      <c r="Q60" s="194"/>
    </row>
    <row r="61" spans="1:17" ht="43.5" customHeight="1" x14ac:dyDescent="0.25">
      <c r="A61" s="118" t="s">
        <v>681</v>
      </c>
      <c r="B61" s="796"/>
      <c r="C61" s="798" t="str">
        <f>IF('Mapa R. Fiscal'!E64="","",'Mapa R. Fiscal'!E64)</f>
        <v/>
      </c>
      <c r="D61" s="804"/>
      <c r="E61" s="798" t="str">
        <f>IF('Mapa R. Fiscal'!D64="","",'Mapa R. Fiscal'!D64)</f>
        <v/>
      </c>
      <c r="F61" s="878" t="str">
        <f>IF('Mapa R. Fiscal'!H64="","",'Mapa R. Fiscal'!H64)</f>
        <v/>
      </c>
      <c r="G61" s="878" t="str">
        <f>IF('Mapa R. Fiscal'!L64="","",'Mapa R. Fiscal'!L64)</f>
        <v/>
      </c>
      <c r="H61" s="87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75" t="str">
        <f>IF('Mapa R. Fiscal'!Y64="","",'Mapa R. Fiscal'!Y64)</f>
        <v/>
      </c>
      <c r="J61" s="475" t="str">
        <f>IF('Mapa R. Fiscal'!AA64="","",'Mapa R. Fiscal'!AA64)</f>
        <v/>
      </c>
      <c r="K61" s="475" t="str">
        <f t="shared" si="0"/>
        <v/>
      </c>
      <c r="L61" s="475" t="str">
        <f>IF('Mapa R. Fiscal'!AD64="","",'Mapa R. Fiscal'!AD64)</f>
        <v/>
      </c>
      <c r="M61" s="356" t="str">
        <f>IF('Mapa R. Fiscal'!P64="","",'Mapa R. Fiscal'!P64)</f>
        <v/>
      </c>
      <c r="N61" s="70"/>
      <c r="O61" s="70"/>
      <c r="P61" s="70"/>
      <c r="Q61" s="194"/>
    </row>
    <row r="62" spans="1:17" ht="43.5" customHeight="1" x14ac:dyDescent="0.25">
      <c r="A62" s="118" t="s">
        <v>682</v>
      </c>
      <c r="B62" s="797"/>
      <c r="C62" s="799"/>
      <c r="D62" s="800"/>
      <c r="E62" s="799"/>
      <c r="F62" s="801"/>
      <c r="G62" s="801"/>
      <c r="H62" s="802"/>
      <c r="I62" s="475" t="str">
        <f>IF('Mapa R. Fiscal'!Y65="","",'Mapa R. Fiscal'!Y65)</f>
        <v/>
      </c>
      <c r="J62" s="475" t="str">
        <f>IF('Mapa R. Fiscal'!AA65="","",'Mapa R. Fiscal'!AA65)</f>
        <v/>
      </c>
      <c r="K62" s="475" t="str">
        <f t="shared" si="0"/>
        <v/>
      </c>
      <c r="L62" s="475" t="str">
        <f>IF('Mapa R. Fiscal'!AD65="","",'Mapa R. Fiscal'!AD65)</f>
        <v/>
      </c>
      <c r="M62" s="356" t="str">
        <f>IF('Mapa R. Fiscal'!P65="","",'Mapa R. Fiscal'!P65)</f>
        <v/>
      </c>
      <c r="N62" s="70"/>
      <c r="O62" s="70"/>
      <c r="P62" s="70"/>
      <c r="Q62" s="194"/>
    </row>
    <row r="63" spans="1:17" ht="43.5" customHeight="1" x14ac:dyDescent="0.25">
      <c r="A63" s="118" t="s">
        <v>683</v>
      </c>
      <c r="B63" s="797"/>
      <c r="C63" s="799"/>
      <c r="D63" s="800"/>
      <c r="E63" s="799"/>
      <c r="F63" s="801"/>
      <c r="G63" s="801"/>
      <c r="H63" s="802"/>
      <c r="I63" s="475" t="str">
        <f>IF('Mapa R. Fiscal'!Y66="","",'Mapa R. Fiscal'!Y66)</f>
        <v/>
      </c>
      <c r="J63" s="475" t="str">
        <f>IF('Mapa R. Fiscal'!AA66="","",'Mapa R. Fiscal'!AA66)</f>
        <v/>
      </c>
      <c r="K63" s="475" t="str">
        <f t="shared" si="0"/>
        <v/>
      </c>
      <c r="L63" s="475" t="str">
        <f>IF('Mapa R. Fiscal'!AD66="","",'Mapa R. Fiscal'!AD66)</f>
        <v/>
      </c>
      <c r="M63" s="356" t="str">
        <f>IF('Mapa R. Fiscal'!P66="","",'Mapa R. Fiscal'!P66)</f>
        <v/>
      </c>
      <c r="N63" s="70"/>
      <c r="O63" s="70"/>
      <c r="P63" s="70"/>
      <c r="Q63" s="194"/>
    </row>
    <row r="64" spans="1:17" ht="43.5" customHeight="1" x14ac:dyDescent="0.25">
      <c r="A64" s="118" t="s">
        <v>684</v>
      </c>
      <c r="B64" s="797"/>
      <c r="C64" s="799"/>
      <c r="D64" s="800"/>
      <c r="E64" s="799"/>
      <c r="F64" s="801"/>
      <c r="G64" s="801"/>
      <c r="H64" s="802"/>
      <c r="I64" s="475" t="str">
        <f>IF('Mapa R. Fiscal'!Y67="","",'Mapa R. Fiscal'!Y67)</f>
        <v/>
      </c>
      <c r="J64" s="475" t="str">
        <f>IF('Mapa R. Fiscal'!AA67="","",'Mapa R. Fiscal'!AA67)</f>
        <v/>
      </c>
      <c r="K64" s="475" t="str">
        <f t="shared" si="0"/>
        <v/>
      </c>
      <c r="L64" s="475" t="str">
        <f>IF('Mapa R. Fiscal'!AD67="","",'Mapa R. Fiscal'!AD67)</f>
        <v/>
      </c>
      <c r="M64" s="356" t="str">
        <f>IF('Mapa R. Fiscal'!P67="","",'Mapa R. Fiscal'!P67)</f>
        <v/>
      </c>
      <c r="N64" s="70"/>
      <c r="O64" s="70"/>
      <c r="P64" s="70"/>
      <c r="Q64" s="194"/>
    </row>
    <row r="65" spans="1:17" ht="43.5" customHeight="1" x14ac:dyDescent="0.25">
      <c r="A65" s="118" t="s">
        <v>685</v>
      </c>
      <c r="B65" s="797"/>
      <c r="C65" s="799"/>
      <c r="D65" s="800"/>
      <c r="E65" s="799"/>
      <c r="F65" s="801"/>
      <c r="G65" s="801"/>
      <c r="H65" s="802"/>
      <c r="I65" s="475" t="str">
        <f>IF('Mapa R. Fiscal'!Y68="","",'Mapa R. Fiscal'!Y68)</f>
        <v/>
      </c>
      <c r="J65" s="475" t="str">
        <f>IF('Mapa R. Fiscal'!AA68="","",'Mapa R. Fiscal'!AA68)</f>
        <v/>
      </c>
      <c r="K65" s="475" t="str">
        <f t="shared" si="0"/>
        <v/>
      </c>
      <c r="L65" s="475" t="str">
        <f>IF('Mapa R. Fiscal'!AD68="","",'Mapa R. Fiscal'!AD68)</f>
        <v/>
      </c>
      <c r="M65" s="356" t="str">
        <f>IF('Mapa R. Fiscal'!P68="","",'Mapa R. Fiscal'!P68)</f>
        <v/>
      </c>
      <c r="N65" s="70"/>
      <c r="O65" s="70"/>
      <c r="P65" s="70"/>
      <c r="Q65" s="194"/>
    </row>
    <row r="66" spans="1:17" ht="43.5" customHeight="1" x14ac:dyDescent="0.25">
      <c r="A66" s="118" t="s">
        <v>686</v>
      </c>
      <c r="B66" s="797"/>
      <c r="C66" s="799"/>
      <c r="D66" s="800"/>
      <c r="E66" s="799"/>
      <c r="F66" s="801"/>
      <c r="G66" s="801"/>
      <c r="H66" s="802"/>
      <c r="I66" s="475" t="str">
        <f>IF('Mapa R. Fiscal'!Y69="","",'Mapa R. Fiscal'!Y69)</f>
        <v/>
      </c>
      <c r="J66" s="475" t="str">
        <f>IF('Mapa R. Fiscal'!AA69="","",'Mapa R. Fiscal'!AA69)</f>
        <v/>
      </c>
      <c r="K66" s="475" t="str">
        <f t="shared" si="0"/>
        <v/>
      </c>
      <c r="L66" s="475" t="str">
        <f>IF('Mapa R. Fiscal'!AD69="","",'Mapa R. Fiscal'!AD69)</f>
        <v/>
      </c>
      <c r="M66" s="356" t="str">
        <f>IF('Mapa R. Fiscal'!P69="","",'Mapa R. Fiscal'!P69)</f>
        <v/>
      </c>
      <c r="N66" s="70"/>
      <c r="O66" s="70"/>
      <c r="P66" s="70"/>
      <c r="Q66" s="194"/>
    </row>
    <row r="67" spans="1:17" ht="43.5" customHeight="1" x14ac:dyDescent="0.25">
      <c r="A67" s="118" t="s">
        <v>687</v>
      </c>
      <c r="B67" s="796"/>
      <c r="C67" s="798" t="str">
        <f>IF('Mapa R. Fiscal'!E70="","",'Mapa R. Fiscal'!E70)</f>
        <v/>
      </c>
      <c r="D67" s="804"/>
      <c r="E67" s="798" t="str">
        <f>IF('Mapa R. Fiscal'!D70="","",'Mapa R. Fiscal'!D70)</f>
        <v/>
      </c>
      <c r="F67" s="878" t="str">
        <f>IF('Mapa R. Fiscal'!H70="","",'Mapa R. Fiscal'!H70)</f>
        <v/>
      </c>
      <c r="G67" s="878" t="str">
        <f>IF('Mapa R. Fiscal'!L70="","",'Mapa R. Fiscal'!L70)</f>
        <v/>
      </c>
      <c r="H67" s="87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75" t="str">
        <f>IF('Mapa R. Fiscal'!Y70="","",'Mapa R. Fiscal'!Y70)</f>
        <v/>
      </c>
      <c r="J67" s="475" t="str">
        <f>IF('Mapa R. Fiscal'!AA70="","",'Mapa R. Fiscal'!AA70)</f>
        <v/>
      </c>
      <c r="K67" s="475" t="str">
        <f t="shared" si="0"/>
        <v/>
      </c>
      <c r="L67" s="475" t="str">
        <f>IF('Mapa R. Fiscal'!AD70="","",'Mapa R. Fiscal'!AD70)</f>
        <v/>
      </c>
      <c r="M67" s="356" t="str">
        <f>IF('Mapa R. Fiscal'!P70="","",'Mapa R. Fiscal'!P70)</f>
        <v/>
      </c>
      <c r="N67" s="70"/>
      <c r="O67" s="70"/>
      <c r="P67" s="70"/>
      <c r="Q67" s="194"/>
    </row>
    <row r="68" spans="1:17" ht="43.5" customHeight="1" x14ac:dyDescent="0.25">
      <c r="A68" s="118" t="s">
        <v>688</v>
      </c>
      <c r="B68" s="797"/>
      <c r="C68" s="799"/>
      <c r="D68" s="800"/>
      <c r="E68" s="799"/>
      <c r="F68" s="801"/>
      <c r="G68" s="801"/>
      <c r="H68" s="802"/>
      <c r="I68" s="475" t="str">
        <f>IF('Mapa R. Fiscal'!Y71="","",'Mapa R. Fiscal'!Y71)</f>
        <v/>
      </c>
      <c r="J68" s="475" t="str">
        <f>IF('Mapa R. Fiscal'!AA71="","",'Mapa R. Fiscal'!AA71)</f>
        <v/>
      </c>
      <c r="K68" s="475" t="str">
        <f t="shared" si="0"/>
        <v/>
      </c>
      <c r="L68" s="475" t="str">
        <f>IF('Mapa R. Fiscal'!AD71="","",'Mapa R. Fiscal'!AD71)</f>
        <v/>
      </c>
      <c r="M68" s="356" t="str">
        <f>IF('Mapa R. Fiscal'!P71="","",'Mapa R. Fiscal'!P71)</f>
        <v/>
      </c>
      <c r="N68" s="70"/>
      <c r="O68" s="70"/>
      <c r="P68" s="70"/>
      <c r="Q68" s="194"/>
    </row>
    <row r="69" spans="1:17" ht="43.5" customHeight="1" x14ac:dyDescent="0.25">
      <c r="A69" s="118" t="s">
        <v>689</v>
      </c>
      <c r="B69" s="797"/>
      <c r="C69" s="799"/>
      <c r="D69" s="800"/>
      <c r="E69" s="799"/>
      <c r="F69" s="801"/>
      <c r="G69" s="801"/>
      <c r="H69" s="802"/>
      <c r="I69" s="475" t="str">
        <f>IF('Mapa R. Fiscal'!Y72="","",'Mapa R. Fiscal'!Y72)</f>
        <v/>
      </c>
      <c r="J69" s="475" t="str">
        <f>IF('Mapa R. Fiscal'!AA72="","",'Mapa R. Fiscal'!AA72)</f>
        <v/>
      </c>
      <c r="K69" s="475" t="str">
        <f t="shared" si="0"/>
        <v/>
      </c>
      <c r="L69" s="475" t="str">
        <f>IF('Mapa R. Fiscal'!AD72="","",'Mapa R. Fiscal'!AD72)</f>
        <v/>
      </c>
      <c r="M69" s="356" t="str">
        <f>IF('Mapa R. Fiscal'!P72="","",'Mapa R. Fiscal'!P72)</f>
        <v/>
      </c>
      <c r="N69" s="70"/>
      <c r="O69" s="70"/>
      <c r="P69" s="70"/>
      <c r="Q69" s="194"/>
    </row>
    <row r="70" spans="1:17" ht="43.5" customHeight="1" x14ac:dyDescent="0.25">
      <c r="A70" s="118" t="s">
        <v>690</v>
      </c>
      <c r="B70" s="797"/>
      <c r="C70" s="799"/>
      <c r="D70" s="800"/>
      <c r="E70" s="799"/>
      <c r="F70" s="801"/>
      <c r="G70" s="801"/>
      <c r="H70" s="802"/>
      <c r="I70" s="475" t="str">
        <f>IF('Mapa R. Fiscal'!Y73="","",'Mapa R. Fiscal'!Y73)</f>
        <v/>
      </c>
      <c r="J70" s="475" t="str">
        <f>IF('Mapa R. Fiscal'!AA73="","",'Mapa R. Fiscal'!AA73)</f>
        <v/>
      </c>
      <c r="K70" s="475" t="str">
        <f t="shared" si="0"/>
        <v/>
      </c>
      <c r="L70" s="475" t="str">
        <f>IF('Mapa R. Fiscal'!AD73="","",'Mapa R. Fiscal'!AD73)</f>
        <v/>
      </c>
      <c r="M70" s="356" t="str">
        <f>IF('Mapa R. Fiscal'!P73="","",'Mapa R. Fiscal'!P73)</f>
        <v/>
      </c>
      <c r="N70" s="70"/>
      <c r="O70" s="70"/>
      <c r="P70" s="70"/>
      <c r="Q70" s="194"/>
    </row>
    <row r="71" spans="1:17" ht="43.5" customHeight="1" x14ac:dyDescent="0.25">
      <c r="A71" s="118" t="s">
        <v>691</v>
      </c>
      <c r="B71" s="797"/>
      <c r="C71" s="799"/>
      <c r="D71" s="800"/>
      <c r="E71" s="799"/>
      <c r="F71" s="801"/>
      <c r="G71" s="801"/>
      <c r="H71" s="802"/>
      <c r="I71" s="475" t="str">
        <f>IF('Mapa R. Fiscal'!Y74="","",'Mapa R. Fiscal'!Y74)</f>
        <v/>
      </c>
      <c r="J71" s="475" t="str">
        <f>IF('Mapa R. Fiscal'!AA74="","",'Mapa R. Fiscal'!AA74)</f>
        <v/>
      </c>
      <c r="K71" s="475"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75" t="str">
        <f>IF('Mapa R. Fiscal'!AD74="","",'Mapa R. Fiscal'!AD74)</f>
        <v/>
      </c>
      <c r="M71" s="356" t="str">
        <f>IF('Mapa R. Fiscal'!P74="","",'Mapa R. Fiscal'!P74)</f>
        <v/>
      </c>
      <c r="N71" s="70"/>
      <c r="O71" s="70"/>
      <c r="P71" s="70"/>
      <c r="Q71" s="194"/>
    </row>
    <row r="72" spans="1:17" ht="43.5" customHeight="1" x14ac:dyDescent="0.25">
      <c r="A72" s="118" t="s">
        <v>692</v>
      </c>
      <c r="B72" s="797"/>
      <c r="C72" s="799"/>
      <c r="D72" s="800"/>
      <c r="E72" s="799"/>
      <c r="F72" s="801"/>
      <c r="G72" s="801"/>
      <c r="H72" s="802"/>
      <c r="I72" s="475" t="str">
        <f>IF('Mapa R. Fiscal'!Y75="","",'Mapa R. Fiscal'!Y75)</f>
        <v/>
      </c>
      <c r="J72" s="475" t="str">
        <f>IF('Mapa R. Fiscal'!AA75="","",'Mapa R. Fiscal'!AA75)</f>
        <v/>
      </c>
      <c r="K72" s="475" t="str">
        <f t="shared" si="1"/>
        <v/>
      </c>
      <c r="L72" s="475" t="str">
        <f>IF('Mapa R. Fiscal'!AD75="","",'Mapa R. Fiscal'!AD75)</f>
        <v/>
      </c>
      <c r="M72" s="356" t="str">
        <f>IF('Mapa R. Fiscal'!P75="","",'Mapa R. Fiscal'!P75)</f>
        <v/>
      </c>
      <c r="N72" s="70"/>
      <c r="O72" s="70"/>
      <c r="P72" s="70"/>
      <c r="Q72" s="194"/>
    </row>
    <row r="73" spans="1:17" ht="43.5" customHeight="1" x14ac:dyDescent="0.25">
      <c r="A73" s="118" t="s">
        <v>693</v>
      </c>
      <c r="B73" s="796"/>
      <c r="C73" s="798" t="str">
        <f>IF('Mapa R. Fiscal'!E76="","",'Mapa R. Fiscal'!E76)</f>
        <v/>
      </c>
      <c r="D73" s="804"/>
      <c r="E73" s="798" t="str">
        <f>IF('Mapa R. Fiscal'!D76="","",'Mapa R. Fiscal'!D76)</f>
        <v/>
      </c>
      <c r="F73" s="878" t="str">
        <f>IF('Mapa R. Fiscal'!H76="","",'Mapa R. Fiscal'!H76)</f>
        <v/>
      </c>
      <c r="G73" s="878" t="str">
        <f>IF('Mapa R. Fiscal'!L76="","",'Mapa R. Fiscal'!L76)</f>
        <v/>
      </c>
      <c r="H73" s="87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75" t="str">
        <f>IF('Mapa R. Fiscal'!Y76="","",'Mapa R. Fiscal'!Y76)</f>
        <v/>
      </c>
      <c r="J73" s="475" t="str">
        <f>IF('Mapa R. Fiscal'!AA76="","",'Mapa R. Fiscal'!AA76)</f>
        <v/>
      </c>
      <c r="K73" s="475" t="str">
        <f t="shared" si="1"/>
        <v/>
      </c>
      <c r="L73" s="475" t="str">
        <f>IF('Mapa R. Fiscal'!AD76="","",'Mapa R. Fiscal'!AD76)</f>
        <v/>
      </c>
      <c r="M73" s="356" t="str">
        <f>IF('Mapa R. Fiscal'!P76="","",'Mapa R. Fiscal'!P76)</f>
        <v/>
      </c>
      <c r="N73" s="70"/>
      <c r="O73" s="70"/>
      <c r="P73" s="70"/>
      <c r="Q73" s="194"/>
    </row>
    <row r="74" spans="1:17" ht="43.5" customHeight="1" x14ac:dyDescent="0.25">
      <c r="A74" s="118" t="s">
        <v>694</v>
      </c>
      <c r="B74" s="797"/>
      <c r="C74" s="799"/>
      <c r="D74" s="800"/>
      <c r="E74" s="799"/>
      <c r="F74" s="801"/>
      <c r="G74" s="801"/>
      <c r="H74" s="802"/>
      <c r="I74" s="475" t="str">
        <f>IF('Mapa R. Fiscal'!Y77="","",'Mapa R. Fiscal'!Y77)</f>
        <v/>
      </c>
      <c r="J74" s="475" t="str">
        <f>IF('Mapa R. Fiscal'!AA77="","",'Mapa R. Fiscal'!AA77)</f>
        <v/>
      </c>
      <c r="K74" s="475" t="str">
        <f t="shared" si="1"/>
        <v/>
      </c>
      <c r="L74" s="475" t="str">
        <f>IF('Mapa R. Fiscal'!AD77="","",'Mapa R. Fiscal'!AD77)</f>
        <v/>
      </c>
      <c r="M74" s="356" t="str">
        <f>IF('Mapa R. Fiscal'!P77="","",'Mapa R. Fiscal'!P77)</f>
        <v/>
      </c>
      <c r="N74" s="70"/>
      <c r="O74" s="70"/>
      <c r="P74" s="70"/>
      <c r="Q74" s="194"/>
    </row>
    <row r="75" spans="1:17" ht="43.5" customHeight="1" x14ac:dyDescent="0.25">
      <c r="A75" s="118" t="s">
        <v>695</v>
      </c>
      <c r="B75" s="797"/>
      <c r="C75" s="799"/>
      <c r="D75" s="800"/>
      <c r="E75" s="799"/>
      <c r="F75" s="801"/>
      <c r="G75" s="801"/>
      <c r="H75" s="802"/>
      <c r="I75" s="475" t="str">
        <f>IF('Mapa R. Fiscal'!Y78="","",'Mapa R. Fiscal'!Y78)</f>
        <v/>
      </c>
      <c r="J75" s="475" t="str">
        <f>IF('Mapa R. Fiscal'!AA78="","",'Mapa R. Fiscal'!AA78)</f>
        <v/>
      </c>
      <c r="K75" s="475" t="str">
        <f t="shared" si="1"/>
        <v/>
      </c>
      <c r="L75" s="475" t="str">
        <f>IF('Mapa R. Fiscal'!AD78="","",'Mapa R. Fiscal'!AD78)</f>
        <v/>
      </c>
      <c r="M75" s="356" t="str">
        <f>IF('Mapa R. Fiscal'!P78="","",'Mapa R. Fiscal'!P78)</f>
        <v/>
      </c>
      <c r="N75" s="70"/>
      <c r="O75" s="70"/>
      <c r="P75" s="70"/>
      <c r="Q75" s="194"/>
    </row>
    <row r="76" spans="1:17" ht="43.5" customHeight="1" x14ac:dyDescent="0.25">
      <c r="A76" s="118" t="s">
        <v>696</v>
      </c>
      <c r="B76" s="797"/>
      <c r="C76" s="799"/>
      <c r="D76" s="800"/>
      <c r="E76" s="799"/>
      <c r="F76" s="801"/>
      <c r="G76" s="801"/>
      <c r="H76" s="802"/>
      <c r="I76" s="475" t="str">
        <f>IF('Mapa R. Fiscal'!Y79="","",'Mapa R. Fiscal'!Y79)</f>
        <v/>
      </c>
      <c r="J76" s="475" t="str">
        <f>IF('Mapa R. Fiscal'!AA79="","",'Mapa R. Fiscal'!AA79)</f>
        <v/>
      </c>
      <c r="K76" s="475" t="str">
        <f t="shared" si="1"/>
        <v/>
      </c>
      <c r="L76" s="475" t="str">
        <f>IF('Mapa R. Fiscal'!AD79="","",'Mapa R. Fiscal'!AD79)</f>
        <v/>
      </c>
      <c r="M76" s="356" t="str">
        <f>IF('Mapa R. Fiscal'!P79="","",'Mapa R. Fiscal'!P79)</f>
        <v/>
      </c>
      <c r="N76" s="70"/>
      <c r="O76" s="70"/>
      <c r="P76" s="70"/>
      <c r="Q76" s="194"/>
    </row>
    <row r="77" spans="1:17" ht="43.5" customHeight="1" x14ac:dyDescent="0.25">
      <c r="A77" s="118" t="s">
        <v>697</v>
      </c>
      <c r="B77" s="797"/>
      <c r="C77" s="799"/>
      <c r="D77" s="800"/>
      <c r="E77" s="799"/>
      <c r="F77" s="801"/>
      <c r="G77" s="801"/>
      <c r="H77" s="802"/>
      <c r="I77" s="475" t="str">
        <f>IF('Mapa R. Fiscal'!Y80="","",'Mapa R. Fiscal'!Y80)</f>
        <v/>
      </c>
      <c r="J77" s="475" t="str">
        <f>IF('Mapa R. Fiscal'!AA80="","",'Mapa R. Fiscal'!AA80)</f>
        <v/>
      </c>
      <c r="K77" s="475" t="str">
        <f t="shared" si="1"/>
        <v/>
      </c>
      <c r="L77" s="475" t="str">
        <f>IF('Mapa R. Fiscal'!AD80="","",'Mapa R. Fiscal'!AD80)</f>
        <v/>
      </c>
      <c r="M77" s="356" t="str">
        <f>IF('Mapa R. Fiscal'!P80="","",'Mapa R. Fiscal'!P80)</f>
        <v/>
      </c>
      <c r="N77" s="70"/>
      <c r="O77" s="70"/>
      <c r="P77" s="70"/>
      <c r="Q77" s="194"/>
    </row>
    <row r="78" spans="1:17" ht="43.5" customHeight="1" x14ac:dyDescent="0.25">
      <c r="A78" s="118" t="s">
        <v>698</v>
      </c>
      <c r="B78" s="797"/>
      <c r="C78" s="799"/>
      <c r="D78" s="800"/>
      <c r="E78" s="799"/>
      <c r="F78" s="801"/>
      <c r="G78" s="801"/>
      <c r="H78" s="802"/>
      <c r="I78" s="475" t="str">
        <f>IF('Mapa R. Fiscal'!Y81="","",'Mapa R. Fiscal'!Y81)</f>
        <v/>
      </c>
      <c r="J78" s="475" t="str">
        <f>IF('Mapa R. Fiscal'!AA81="","",'Mapa R. Fiscal'!AA81)</f>
        <v/>
      </c>
      <c r="K78" s="475" t="str">
        <f t="shared" si="1"/>
        <v/>
      </c>
      <c r="L78" s="475" t="str">
        <f>IF('Mapa R. Fiscal'!AD81="","",'Mapa R. Fiscal'!AD81)</f>
        <v/>
      </c>
      <c r="M78" s="356" t="str">
        <f>IF('Mapa R. Fiscal'!P81="","",'Mapa R. Fiscal'!P81)</f>
        <v/>
      </c>
      <c r="N78" s="70"/>
      <c r="O78" s="70"/>
      <c r="P78" s="70"/>
      <c r="Q78" s="194"/>
    </row>
    <row r="79" spans="1:17" ht="43.5" customHeight="1" x14ac:dyDescent="0.25">
      <c r="A79" s="118" t="s">
        <v>699</v>
      </c>
      <c r="B79" s="796"/>
      <c r="C79" s="798" t="str">
        <f>IF('Mapa R. Fiscal'!E82="","",'Mapa R. Fiscal'!E82)</f>
        <v/>
      </c>
      <c r="D79" s="804"/>
      <c r="E79" s="798" t="str">
        <f>IF('Mapa R. Fiscal'!D82="","",'Mapa R. Fiscal'!D82)</f>
        <v/>
      </c>
      <c r="F79" s="878" t="str">
        <f>IF('Mapa R. Fiscal'!H82="","",'Mapa R. Fiscal'!H82)</f>
        <v/>
      </c>
      <c r="G79" s="878" t="str">
        <f>IF('Mapa R. Fiscal'!L82="","",'Mapa R. Fiscal'!L82)</f>
        <v/>
      </c>
      <c r="H79" s="87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75" t="str">
        <f>IF('Mapa R. Fiscal'!Y82="","",'Mapa R. Fiscal'!Y82)</f>
        <v/>
      </c>
      <c r="J79" s="475" t="str">
        <f>IF('Mapa R. Fiscal'!AA82="","",'Mapa R. Fiscal'!AA82)</f>
        <v/>
      </c>
      <c r="K79" s="475" t="str">
        <f t="shared" si="1"/>
        <v/>
      </c>
      <c r="L79" s="475" t="str">
        <f>IF('Mapa R. Fiscal'!AD82="","",'Mapa R. Fiscal'!AD82)</f>
        <v/>
      </c>
      <c r="M79" s="356" t="str">
        <f>IF('Mapa R. Fiscal'!P82="","",'Mapa R. Fiscal'!P82)</f>
        <v/>
      </c>
      <c r="N79" s="70"/>
      <c r="O79" s="70"/>
      <c r="P79" s="70"/>
      <c r="Q79" s="194"/>
    </row>
    <row r="80" spans="1:17" ht="43.5" customHeight="1" x14ac:dyDescent="0.25">
      <c r="A80" s="118" t="s">
        <v>700</v>
      </c>
      <c r="B80" s="797"/>
      <c r="C80" s="799"/>
      <c r="D80" s="800"/>
      <c r="E80" s="799"/>
      <c r="F80" s="801"/>
      <c r="G80" s="801"/>
      <c r="H80" s="802"/>
      <c r="I80" s="475" t="str">
        <f>IF('Mapa R. Fiscal'!Y83="","",'Mapa R. Fiscal'!Y83)</f>
        <v/>
      </c>
      <c r="J80" s="475" t="str">
        <f>IF('Mapa R. Fiscal'!AA83="","",'Mapa R. Fiscal'!AA83)</f>
        <v/>
      </c>
      <c r="K80" s="475" t="str">
        <f t="shared" si="1"/>
        <v/>
      </c>
      <c r="L80" s="475" t="str">
        <f>IF('Mapa R. Fiscal'!AD83="","",'Mapa R. Fiscal'!AD83)</f>
        <v/>
      </c>
      <c r="M80" s="356" t="str">
        <f>IF('Mapa R. Fiscal'!P83="","",'Mapa R. Fiscal'!P83)</f>
        <v/>
      </c>
      <c r="N80" s="70"/>
      <c r="O80" s="70"/>
      <c r="P80" s="70"/>
      <c r="Q80" s="194"/>
    </row>
    <row r="81" spans="1:17" ht="43.5" customHeight="1" x14ac:dyDescent="0.25">
      <c r="A81" s="118" t="s">
        <v>701</v>
      </c>
      <c r="B81" s="797"/>
      <c r="C81" s="799"/>
      <c r="D81" s="800"/>
      <c r="E81" s="799"/>
      <c r="F81" s="801"/>
      <c r="G81" s="801"/>
      <c r="H81" s="802"/>
      <c r="I81" s="475" t="str">
        <f>IF('Mapa R. Fiscal'!Y84="","",'Mapa R. Fiscal'!Y84)</f>
        <v/>
      </c>
      <c r="J81" s="475" t="str">
        <f>IF('Mapa R. Fiscal'!AA84="","",'Mapa R. Fiscal'!AA84)</f>
        <v/>
      </c>
      <c r="K81" s="475" t="str">
        <f t="shared" si="1"/>
        <v/>
      </c>
      <c r="L81" s="475" t="str">
        <f>IF('Mapa R. Fiscal'!AD84="","",'Mapa R. Fiscal'!AD84)</f>
        <v/>
      </c>
      <c r="M81" s="356" t="str">
        <f>IF('Mapa R. Fiscal'!P84="","",'Mapa R. Fiscal'!P84)</f>
        <v/>
      </c>
      <c r="N81" s="70"/>
      <c r="O81" s="70"/>
      <c r="P81" s="70"/>
      <c r="Q81" s="194"/>
    </row>
    <row r="82" spans="1:17" ht="43.5" customHeight="1" x14ac:dyDescent="0.25">
      <c r="A82" s="118" t="s">
        <v>702</v>
      </c>
      <c r="B82" s="797"/>
      <c r="C82" s="799"/>
      <c r="D82" s="800"/>
      <c r="E82" s="799"/>
      <c r="F82" s="801"/>
      <c r="G82" s="801"/>
      <c r="H82" s="802"/>
      <c r="I82" s="475" t="str">
        <f>IF('Mapa R. Fiscal'!Y85="","",'Mapa R. Fiscal'!Y85)</f>
        <v/>
      </c>
      <c r="J82" s="475" t="str">
        <f>IF('Mapa R. Fiscal'!AA85="","",'Mapa R. Fiscal'!AA85)</f>
        <v/>
      </c>
      <c r="K82" s="475" t="str">
        <f t="shared" si="1"/>
        <v/>
      </c>
      <c r="L82" s="475" t="str">
        <f>IF('Mapa R. Fiscal'!AD85="","",'Mapa R. Fiscal'!AD85)</f>
        <v/>
      </c>
      <c r="M82" s="356" t="str">
        <f>IF('Mapa R. Fiscal'!P85="","",'Mapa R. Fiscal'!P85)</f>
        <v/>
      </c>
      <c r="N82" s="70"/>
      <c r="O82" s="70"/>
      <c r="P82" s="70"/>
      <c r="Q82" s="194"/>
    </row>
    <row r="83" spans="1:17" ht="43.5" customHeight="1" x14ac:dyDescent="0.25">
      <c r="A83" s="118" t="s">
        <v>703</v>
      </c>
      <c r="B83" s="797"/>
      <c r="C83" s="799"/>
      <c r="D83" s="800"/>
      <c r="E83" s="799"/>
      <c r="F83" s="801"/>
      <c r="G83" s="801"/>
      <c r="H83" s="802"/>
      <c r="I83" s="475" t="str">
        <f>IF('Mapa R. Fiscal'!Y86="","",'Mapa R. Fiscal'!Y86)</f>
        <v/>
      </c>
      <c r="J83" s="475" t="str">
        <f>IF('Mapa R. Fiscal'!AA86="","",'Mapa R. Fiscal'!AA86)</f>
        <v/>
      </c>
      <c r="K83" s="475" t="str">
        <f t="shared" si="1"/>
        <v/>
      </c>
      <c r="L83" s="475" t="str">
        <f>IF('Mapa R. Fiscal'!AD86="","",'Mapa R. Fiscal'!AD86)</f>
        <v/>
      </c>
      <c r="M83" s="356" t="str">
        <f>IF('Mapa R. Fiscal'!P86="","",'Mapa R. Fiscal'!P86)</f>
        <v/>
      </c>
      <c r="N83" s="70"/>
      <c r="O83" s="70"/>
      <c r="P83" s="70"/>
      <c r="Q83" s="194"/>
    </row>
    <row r="84" spans="1:17" ht="43.5" customHeight="1" x14ac:dyDescent="0.25">
      <c r="A84" s="118" t="s">
        <v>704</v>
      </c>
      <c r="B84" s="797"/>
      <c r="C84" s="799"/>
      <c r="D84" s="800"/>
      <c r="E84" s="799"/>
      <c r="F84" s="801"/>
      <c r="G84" s="801"/>
      <c r="H84" s="802"/>
      <c r="I84" s="475" t="str">
        <f>IF('Mapa R. Fiscal'!Y87="","",'Mapa R. Fiscal'!Y87)</f>
        <v/>
      </c>
      <c r="J84" s="475" t="str">
        <f>IF('Mapa R. Fiscal'!AA87="","",'Mapa R. Fiscal'!AA87)</f>
        <v/>
      </c>
      <c r="K84" s="475" t="str">
        <f t="shared" si="1"/>
        <v/>
      </c>
      <c r="L84" s="475" t="str">
        <f>IF('Mapa R. Fiscal'!AD87="","",'Mapa R. Fiscal'!AD87)</f>
        <v/>
      </c>
      <c r="M84" s="356" t="str">
        <f>IF('Mapa R. Fiscal'!P87="","",'Mapa R. Fiscal'!P87)</f>
        <v/>
      </c>
      <c r="N84" s="70"/>
      <c r="O84" s="70"/>
      <c r="P84" s="70"/>
      <c r="Q84" s="194"/>
    </row>
    <row r="85" spans="1:17" ht="43.5" customHeight="1" x14ac:dyDescent="0.25">
      <c r="A85" s="118" t="s">
        <v>705</v>
      </c>
      <c r="B85" s="796"/>
      <c r="C85" s="798" t="str">
        <f>IF('Mapa R. Fiscal'!E88="","",'Mapa R. Fiscal'!E88)</f>
        <v/>
      </c>
      <c r="D85" s="804"/>
      <c r="E85" s="798" t="str">
        <f>IF('Mapa R. Fiscal'!D88="","",'Mapa R. Fiscal'!D88)</f>
        <v/>
      </c>
      <c r="F85" s="878" t="str">
        <f>IF('Mapa R. Fiscal'!H88="","",'Mapa R. Fiscal'!H88)</f>
        <v/>
      </c>
      <c r="G85" s="878" t="str">
        <f>IF('Mapa R. Fiscal'!L88="","",'Mapa R. Fiscal'!L88)</f>
        <v/>
      </c>
      <c r="H85" s="87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75" t="str">
        <f>IF('Mapa R. Fiscal'!Y88="","",'Mapa R. Fiscal'!Y88)</f>
        <v/>
      </c>
      <c r="J85" s="475" t="str">
        <f>IF('Mapa R. Fiscal'!AA88="","",'Mapa R. Fiscal'!AA88)</f>
        <v/>
      </c>
      <c r="K85" s="475" t="str">
        <f t="shared" si="1"/>
        <v/>
      </c>
      <c r="L85" s="475" t="str">
        <f>IF('Mapa R. Fiscal'!AD88="","",'Mapa R. Fiscal'!AD88)</f>
        <v/>
      </c>
      <c r="M85" s="356" t="str">
        <f>IF('Mapa R. Fiscal'!P88="","",'Mapa R. Fiscal'!P88)</f>
        <v/>
      </c>
      <c r="N85" s="70"/>
      <c r="O85" s="70"/>
      <c r="P85" s="70"/>
      <c r="Q85" s="194"/>
    </row>
    <row r="86" spans="1:17" ht="43.5" customHeight="1" x14ac:dyDescent="0.25">
      <c r="A86" s="118" t="s">
        <v>706</v>
      </c>
      <c r="B86" s="797"/>
      <c r="C86" s="799"/>
      <c r="D86" s="800"/>
      <c r="E86" s="799"/>
      <c r="F86" s="801"/>
      <c r="G86" s="801"/>
      <c r="H86" s="802"/>
      <c r="I86" s="475" t="str">
        <f>IF('Mapa R. Fiscal'!Y89="","",'Mapa R. Fiscal'!Y89)</f>
        <v/>
      </c>
      <c r="J86" s="475" t="str">
        <f>IF('Mapa R. Fiscal'!AA89="","",'Mapa R. Fiscal'!AA89)</f>
        <v/>
      </c>
      <c r="K86" s="475" t="str">
        <f t="shared" si="1"/>
        <v/>
      </c>
      <c r="L86" s="475" t="str">
        <f>IF('Mapa R. Fiscal'!AD89="","",'Mapa R. Fiscal'!AD89)</f>
        <v/>
      </c>
      <c r="M86" s="356" t="str">
        <f>IF('Mapa R. Fiscal'!P89="","",'Mapa R. Fiscal'!P89)</f>
        <v/>
      </c>
      <c r="N86" s="70"/>
      <c r="O86" s="70"/>
      <c r="P86" s="70"/>
      <c r="Q86" s="194"/>
    </row>
    <row r="87" spans="1:17" ht="43.5" customHeight="1" x14ac:dyDescent="0.25">
      <c r="A87" s="118" t="s">
        <v>707</v>
      </c>
      <c r="B87" s="797"/>
      <c r="C87" s="799"/>
      <c r="D87" s="800"/>
      <c r="E87" s="799"/>
      <c r="F87" s="801"/>
      <c r="G87" s="801"/>
      <c r="H87" s="802"/>
      <c r="I87" s="475" t="str">
        <f>IF('Mapa R. Fiscal'!Y90="","",'Mapa R. Fiscal'!Y90)</f>
        <v/>
      </c>
      <c r="J87" s="475" t="str">
        <f>IF('Mapa R. Fiscal'!AA90="","",'Mapa R. Fiscal'!AA90)</f>
        <v/>
      </c>
      <c r="K87" s="475" t="str">
        <f t="shared" si="1"/>
        <v/>
      </c>
      <c r="L87" s="475" t="str">
        <f>IF('Mapa R. Fiscal'!AD90="","",'Mapa R. Fiscal'!AD90)</f>
        <v/>
      </c>
      <c r="M87" s="356" t="str">
        <f>IF('Mapa R. Fiscal'!P90="","",'Mapa R. Fiscal'!P90)</f>
        <v/>
      </c>
      <c r="N87" s="70"/>
      <c r="O87" s="70"/>
      <c r="P87" s="70"/>
      <c r="Q87" s="194"/>
    </row>
    <row r="88" spans="1:17" ht="43.5" customHeight="1" x14ac:dyDescent="0.25">
      <c r="A88" s="118" t="s">
        <v>708</v>
      </c>
      <c r="B88" s="797"/>
      <c r="C88" s="799"/>
      <c r="D88" s="800"/>
      <c r="E88" s="799"/>
      <c r="F88" s="801"/>
      <c r="G88" s="801"/>
      <c r="H88" s="802"/>
      <c r="I88" s="475" t="str">
        <f>IF('Mapa R. Fiscal'!Y91="","",'Mapa R. Fiscal'!Y91)</f>
        <v/>
      </c>
      <c r="J88" s="475" t="str">
        <f>IF('Mapa R. Fiscal'!AA91="","",'Mapa R. Fiscal'!AA91)</f>
        <v/>
      </c>
      <c r="K88" s="475" t="str">
        <f t="shared" si="1"/>
        <v/>
      </c>
      <c r="L88" s="475" t="str">
        <f>IF('Mapa R. Fiscal'!AD91="","",'Mapa R. Fiscal'!AD91)</f>
        <v/>
      </c>
      <c r="M88" s="356" t="str">
        <f>IF('Mapa R. Fiscal'!P91="","",'Mapa R. Fiscal'!P91)</f>
        <v/>
      </c>
      <c r="N88" s="70"/>
      <c r="O88" s="70"/>
      <c r="P88" s="70"/>
      <c r="Q88" s="194"/>
    </row>
    <row r="89" spans="1:17" ht="43.5" customHeight="1" x14ac:dyDescent="0.25">
      <c r="A89" s="118" t="s">
        <v>709</v>
      </c>
      <c r="B89" s="797"/>
      <c r="C89" s="799"/>
      <c r="D89" s="800"/>
      <c r="E89" s="799"/>
      <c r="F89" s="801"/>
      <c r="G89" s="801"/>
      <c r="H89" s="802"/>
      <c r="I89" s="475" t="str">
        <f>IF('Mapa R. Fiscal'!Y92="","",'Mapa R. Fiscal'!Y92)</f>
        <v/>
      </c>
      <c r="J89" s="475" t="str">
        <f>IF('Mapa R. Fiscal'!AA92="","",'Mapa R. Fiscal'!AA92)</f>
        <v/>
      </c>
      <c r="K89" s="475" t="str">
        <f t="shared" si="1"/>
        <v/>
      </c>
      <c r="L89" s="475" t="str">
        <f>IF('Mapa R. Fiscal'!AD92="","",'Mapa R. Fiscal'!AD92)</f>
        <v/>
      </c>
      <c r="M89" s="356" t="str">
        <f>IF('Mapa R. Fiscal'!P92="","",'Mapa R. Fiscal'!P92)</f>
        <v/>
      </c>
      <c r="N89" s="70"/>
      <c r="O89" s="70"/>
      <c r="P89" s="70"/>
      <c r="Q89" s="194"/>
    </row>
    <row r="90" spans="1:17" ht="43.5" customHeight="1" x14ac:dyDescent="0.25">
      <c r="A90" s="118" t="s">
        <v>710</v>
      </c>
      <c r="B90" s="797"/>
      <c r="C90" s="799"/>
      <c r="D90" s="800"/>
      <c r="E90" s="799"/>
      <c r="F90" s="801"/>
      <c r="G90" s="801"/>
      <c r="H90" s="802"/>
      <c r="I90" s="475" t="str">
        <f>IF('Mapa R. Fiscal'!Y93="","",'Mapa R. Fiscal'!Y93)</f>
        <v/>
      </c>
      <c r="J90" s="475" t="str">
        <f>IF('Mapa R. Fiscal'!AA93="","",'Mapa R. Fiscal'!AA93)</f>
        <v/>
      </c>
      <c r="K90" s="475" t="str">
        <f t="shared" si="1"/>
        <v/>
      </c>
      <c r="L90" s="475" t="str">
        <f>IF('Mapa R. Fiscal'!AD93="","",'Mapa R. Fiscal'!AD93)</f>
        <v/>
      </c>
      <c r="M90" s="356" t="str">
        <f>IF('Mapa R. Fiscal'!P93="","",'Mapa R. Fiscal'!P93)</f>
        <v/>
      </c>
      <c r="N90" s="70"/>
      <c r="O90" s="70"/>
      <c r="P90" s="70"/>
      <c r="Q90" s="194"/>
    </row>
    <row r="91" spans="1:17" ht="43.5" customHeight="1" x14ac:dyDescent="0.25">
      <c r="A91" s="118" t="s">
        <v>711</v>
      </c>
      <c r="B91" s="796"/>
      <c r="C91" s="798" t="str">
        <f>IF('Mapa R. Fiscal'!E94="","",'Mapa R. Fiscal'!E94)</f>
        <v/>
      </c>
      <c r="D91" s="804"/>
      <c r="E91" s="798" t="str">
        <f>IF('Mapa R. Fiscal'!D94="","",'Mapa R. Fiscal'!D94)</f>
        <v/>
      </c>
      <c r="F91" s="878" t="str">
        <f>IF('Mapa R. Fiscal'!H94="","",'Mapa R. Fiscal'!H94)</f>
        <v/>
      </c>
      <c r="G91" s="878" t="str">
        <f>IF('Mapa R. Fiscal'!L94="","",'Mapa R. Fiscal'!L94)</f>
        <v/>
      </c>
      <c r="H91" s="87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75" t="str">
        <f>IF('Mapa R. Fiscal'!Y94="","",'Mapa R. Fiscal'!Y94)</f>
        <v/>
      </c>
      <c r="J91" s="475" t="str">
        <f>IF('Mapa R. Fiscal'!AA94="","",'Mapa R. Fiscal'!AA94)</f>
        <v/>
      </c>
      <c r="K91" s="475" t="str">
        <f t="shared" si="1"/>
        <v/>
      </c>
      <c r="L91" s="475" t="str">
        <f>IF('Mapa R. Fiscal'!AD94="","",'Mapa R. Fiscal'!AD94)</f>
        <v/>
      </c>
      <c r="M91" s="356" t="str">
        <f>IF('Mapa R. Fiscal'!P94="","",'Mapa R. Fiscal'!P94)</f>
        <v/>
      </c>
      <c r="N91" s="70"/>
      <c r="O91" s="70"/>
      <c r="P91" s="70"/>
      <c r="Q91" s="194"/>
    </row>
    <row r="92" spans="1:17" ht="43.5" customHeight="1" x14ac:dyDescent="0.25">
      <c r="A92" s="118" t="s">
        <v>712</v>
      </c>
      <c r="B92" s="797"/>
      <c r="C92" s="799"/>
      <c r="D92" s="800"/>
      <c r="E92" s="799"/>
      <c r="F92" s="801"/>
      <c r="G92" s="801"/>
      <c r="H92" s="802"/>
      <c r="I92" s="475" t="str">
        <f>IF('Mapa R. Fiscal'!Y95="","",'Mapa R. Fiscal'!Y95)</f>
        <v/>
      </c>
      <c r="J92" s="475" t="str">
        <f>IF('Mapa R. Fiscal'!AA95="","",'Mapa R. Fiscal'!AA95)</f>
        <v/>
      </c>
      <c r="K92" s="475" t="str">
        <f t="shared" si="1"/>
        <v/>
      </c>
      <c r="L92" s="475" t="str">
        <f>IF('Mapa R. Fiscal'!AD95="","",'Mapa R. Fiscal'!AD95)</f>
        <v/>
      </c>
      <c r="M92" s="356" t="str">
        <f>IF('Mapa R. Fiscal'!P95="","",'Mapa R. Fiscal'!P95)</f>
        <v/>
      </c>
      <c r="N92" s="70"/>
      <c r="O92" s="70"/>
      <c r="P92" s="70"/>
      <c r="Q92" s="194"/>
    </row>
    <row r="93" spans="1:17" ht="43.5" customHeight="1" x14ac:dyDescent="0.25">
      <c r="A93" s="118" t="s">
        <v>713</v>
      </c>
      <c r="B93" s="797"/>
      <c r="C93" s="799"/>
      <c r="D93" s="800"/>
      <c r="E93" s="799"/>
      <c r="F93" s="801"/>
      <c r="G93" s="801"/>
      <c r="H93" s="802"/>
      <c r="I93" s="475" t="str">
        <f>IF('Mapa R. Fiscal'!Y96="","",'Mapa R. Fiscal'!Y96)</f>
        <v/>
      </c>
      <c r="J93" s="475" t="str">
        <f>IF('Mapa R. Fiscal'!AA96="","",'Mapa R. Fiscal'!AA96)</f>
        <v/>
      </c>
      <c r="K93" s="475" t="str">
        <f t="shared" si="1"/>
        <v/>
      </c>
      <c r="L93" s="475" t="str">
        <f>IF('Mapa R. Fiscal'!AD96="","",'Mapa R. Fiscal'!AD96)</f>
        <v/>
      </c>
      <c r="M93" s="356" t="str">
        <f>IF('Mapa R. Fiscal'!P96="","",'Mapa R. Fiscal'!P96)</f>
        <v/>
      </c>
      <c r="N93" s="70"/>
      <c r="O93" s="70"/>
      <c r="P93" s="70"/>
      <c r="Q93" s="194"/>
    </row>
    <row r="94" spans="1:17" ht="43.5" customHeight="1" x14ac:dyDescent="0.25">
      <c r="A94" s="118" t="s">
        <v>714</v>
      </c>
      <c r="B94" s="797"/>
      <c r="C94" s="799"/>
      <c r="D94" s="800"/>
      <c r="E94" s="799"/>
      <c r="F94" s="801"/>
      <c r="G94" s="801"/>
      <c r="H94" s="802"/>
      <c r="I94" s="475" t="str">
        <f>IF('Mapa R. Fiscal'!Y97="","",'Mapa R. Fiscal'!Y97)</f>
        <v/>
      </c>
      <c r="J94" s="475" t="str">
        <f>IF('Mapa R. Fiscal'!AA97="","",'Mapa R. Fiscal'!AA97)</f>
        <v/>
      </c>
      <c r="K94" s="475" t="str">
        <f t="shared" si="1"/>
        <v/>
      </c>
      <c r="L94" s="475" t="str">
        <f>IF('Mapa R. Fiscal'!AD97="","",'Mapa R. Fiscal'!AD97)</f>
        <v/>
      </c>
      <c r="M94" s="356" t="str">
        <f>IF('Mapa R. Fiscal'!P97="","",'Mapa R. Fiscal'!P97)</f>
        <v/>
      </c>
      <c r="N94" s="70"/>
      <c r="O94" s="70"/>
      <c r="P94" s="70"/>
      <c r="Q94" s="194"/>
    </row>
    <row r="95" spans="1:17" ht="43.5" customHeight="1" x14ac:dyDescent="0.25">
      <c r="A95" s="118" t="s">
        <v>715</v>
      </c>
      <c r="B95" s="797"/>
      <c r="C95" s="799"/>
      <c r="D95" s="800"/>
      <c r="E95" s="799"/>
      <c r="F95" s="801"/>
      <c r="G95" s="801"/>
      <c r="H95" s="802"/>
      <c r="I95" s="475" t="str">
        <f>IF('Mapa R. Fiscal'!Y98="","",'Mapa R. Fiscal'!Y98)</f>
        <v/>
      </c>
      <c r="J95" s="475" t="str">
        <f>IF('Mapa R. Fiscal'!AA98="","",'Mapa R. Fiscal'!AA98)</f>
        <v/>
      </c>
      <c r="K95" s="475" t="str">
        <f t="shared" si="1"/>
        <v/>
      </c>
      <c r="L95" s="475" t="str">
        <f>IF('Mapa R. Fiscal'!AD98="","",'Mapa R. Fiscal'!AD98)</f>
        <v/>
      </c>
      <c r="M95" s="356" t="str">
        <f>IF('Mapa R. Fiscal'!P98="","",'Mapa R. Fiscal'!P98)</f>
        <v/>
      </c>
      <c r="N95" s="70"/>
      <c r="O95" s="70"/>
      <c r="P95" s="70"/>
      <c r="Q95" s="194"/>
    </row>
    <row r="96" spans="1:17" ht="43.5" customHeight="1" x14ac:dyDescent="0.25">
      <c r="A96" s="118" t="s">
        <v>716</v>
      </c>
      <c r="B96" s="797"/>
      <c r="C96" s="799"/>
      <c r="D96" s="800"/>
      <c r="E96" s="799"/>
      <c r="F96" s="801"/>
      <c r="G96" s="801"/>
      <c r="H96" s="802"/>
      <c r="I96" s="475" t="str">
        <f>IF('Mapa R. Fiscal'!Y99="","",'Mapa R. Fiscal'!Y99)</f>
        <v/>
      </c>
      <c r="J96" s="475" t="str">
        <f>IF('Mapa R. Fiscal'!AA99="","",'Mapa R. Fiscal'!AA99)</f>
        <v/>
      </c>
      <c r="K96" s="475" t="str">
        <f t="shared" si="1"/>
        <v/>
      </c>
      <c r="L96" s="475" t="str">
        <f>IF('Mapa R. Fiscal'!AD99="","",'Mapa R. Fiscal'!AD99)</f>
        <v/>
      </c>
      <c r="M96" s="356" t="str">
        <f>IF('Mapa R. Fiscal'!P99="","",'Mapa R. Fiscal'!P99)</f>
        <v/>
      </c>
      <c r="N96" s="70"/>
      <c r="O96" s="70"/>
      <c r="P96" s="70"/>
      <c r="Q96" s="194"/>
    </row>
    <row r="97" spans="1:17" ht="43.5" customHeight="1" x14ac:dyDescent="0.25">
      <c r="A97" s="118" t="s">
        <v>717</v>
      </c>
      <c r="B97" s="796"/>
      <c r="C97" s="798" t="str">
        <f>IF('Mapa R. Fiscal'!E100="","",'Mapa R. Fiscal'!E100)</f>
        <v/>
      </c>
      <c r="D97" s="804"/>
      <c r="E97" s="798" t="str">
        <f>IF('Mapa R. Fiscal'!D100="","",'Mapa R. Fiscal'!D100)</f>
        <v/>
      </c>
      <c r="F97" s="878" t="str">
        <f>IF('Mapa R. Fiscal'!H100="","",'Mapa R. Fiscal'!H100)</f>
        <v/>
      </c>
      <c r="G97" s="878" t="str">
        <f>IF('Mapa R. Fiscal'!L100="","",'Mapa R. Fiscal'!L100)</f>
        <v/>
      </c>
      <c r="H97" s="87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75" t="str">
        <f>IF('Mapa R. Fiscal'!Y100="","",'Mapa R. Fiscal'!Y100)</f>
        <v/>
      </c>
      <c r="J97" s="475" t="str">
        <f>IF('Mapa R. Fiscal'!AA100="","",'Mapa R. Fiscal'!AA100)</f>
        <v/>
      </c>
      <c r="K97" s="475" t="str">
        <f t="shared" si="1"/>
        <v/>
      </c>
      <c r="L97" s="475" t="str">
        <f>IF('Mapa R. Fiscal'!AD100="","",'Mapa R. Fiscal'!AD100)</f>
        <v/>
      </c>
      <c r="M97" s="356" t="str">
        <f>IF('Mapa R. Fiscal'!P100="","",'Mapa R. Fiscal'!P100)</f>
        <v/>
      </c>
      <c r="N97" s="70"/>
      <c r="O97" s="70"/>
      <c r="P97" s="70"/>
      <c r="Q97" s="194"/>
    </row>
    <row r="98" spans="1:17" ht="43.5" customHeight="1" x14ac:dyDescent="0.25">
      <c r="A98" s="118" t="s">
        <v>718</v>
      </c>
      <c r="B98" s="797"/>
      <c r="C98" s="799"/>
      <c r="D98" s="800"/>
      <c r="E98" s="799"/>
      <c r="F98" s="801"/>
      <c r="G98" s="801"/>
      <c r="H98" s="802"/>
      <c r="I98" s="475" t="str">
        <f>IF('Mapa R. Fiscal'!Y101="","",'Mapa R. Fiscal'!Y101)</f>
        <v/>
      </c>
      <c r="J98" s="475" t="str">
        <f>IF('Mapa R. Fiscal'!AA101="","",'Mapa R. Fiscal'!AA101)</f>
        <v/>
      </c>
      <c r="K98" s="475" t="str">
        <f t="shared" si="1"/>
        <v/>
      </c>
      <c r="L98" s="475" t="str">
        <f>IF('Mapa R. Fiscal'!AD101="","",'Mapa R. Fiscal'!AD101)</f>
        <v/>
      </c>
      <c r="M98" s="356" t="str">
        <f>IF('Mapa R. Fiscal'!P101="","",'Mapa R. Fiscal'!P101)</f>
        <v/>
      </c>
      <c r="N98" s="70"/>
      <c r="O98" s="70"/>
      <c r="P98" s="70"/>
      <c r="Q98" s="194"/>
    </row>
    <row r="99" spans="1:17" ht="43.5" customHeight="1" x14ac:dyDescent="0.25">
      <c r="A99" s="118" t="s">
        <v>719</v>
      </c>
      <c r="B99" s="797"/>
      <c r="C99" s="799"/>
      <c r="D99" s="800"/>
      <c r="E99" s="799"/>
      <c r="F99" s="801"/>
      <c r="G99" s="801"/>
      <c r="H99" s="802"/>
      <c r="I99" s="475" t="str">
        <f>IF('Mapa R. Fiscal'!Y102="","",'Mapa R. Fiscal'!Y102)</f>
        <v/>
      </c>
      <c r="J99" s="475" t="str">
        <f>IF('Mapa R. Fiscal'!AA102="","",'Mapa R. Fiscal'!AA102)</f>
        <v/>
      </c>
      <c r="K99" s="475" t="str">
        <f t="shared" si="1"/>
        <v/>
      </c>
      <c r="L99" s="475" t="str">
        <f>IF('Mapa R. Fiscal'!AD102="","",'Mapa R. Fiscal'!AD102)</f>
        <v/>
      </c>
      <c r="M99" s="356" t="str">
        <f>IF('Mapa R. Fiscal'!P102="","",'Mapa R. Fiscal'!P102)</f>
        <v/>
      </c>
      <c r="N99" s="70"/>
      <c r="O99" s="70"/>
      <c r="P99" s="70"/>
      <c r="Q99" s="194"/>
    </row>
    <row r="100" spans="1:17" ht="43.5" customHeight="1" x14ac:dyDescent="0.25">
      <c r="A100" s="118" t="s">
        <v>720</v>
      </c>
      <c r="B100" s="797"/>
      <c r="C100" s="799"/>
      <c r="D100" s="800"/>
      <c r="E100" s="799"/>
      <c r="F100" s="801"/>
      <c r="G100" s="801"/>
      <c r="H100" s="802"/>
      <c r="I100" s="475" t="str">
        <f>IF('Mapa R. Fiscal'!Y103="","",'Mapa R. Fiscal'!Y103)</f>
        <v/>
      </c>
      <c r="J100" s="475" t="str">
        <f>IF('Mapa R. Fiscal'!AA103="","",'Mapa R. Fiscal'!AA103)</f>
        <v/>
      </c>
      <c r="K100" s="475" t="str">
        <f t="shared" si="1"/>
        <v/>
      </c>
      <c r="L100" s="475" t="str">
        <f>IF('Mapa R. Fiscal'!AD103="","",'Mapa R. Fiscal'!AD103)</f>
        <v/>
      </c>
      <c r="M100" s="356" t="str">
        <f>IF('Mapa R. Fiscal'!P103="","",'Mapa R. Fiscal'!P103)</f>
        <v/>
      </c>
      <c r="N100" s="70"/>
      <c r="O100" s="70"/>
      <c r="P100" s="70"/>
      <c r="Q100" s="194"/>
    </row>
    <row r="101" spans="1:17" ht="43.5" customHeight="1" x14ac:dyDescent="0.25">
      <c r="A101" s="118" t="s">
        <v>721</v>
      </c>
      <c r="B101" s="797"/>
      <c r="C101" s="799"/>
      <c r="D101" s="800"/>
      <c r="E101" s="799"/>
      <c r="F101" s="801"/>
      <c r="G101" s="801"/>
      <c r="H101" s="802"/>
      <c r="I101" s="475" t="str">
        <f>IF('Mapa R. Fiscal'!Y104="","",'Mapa R. Fiscal'!Y104)</f>
        <v/>
      </c>
      <c r="J101" s="475" t="str">
        <f>IF('Mapa R. Fiscal'!AA104="","",'Mapa R. Fiscal'!AA104)</f>
        <v/>
      </c>
      <c r="K101" s="475" t="str">
        <f t="shared" si="1"/>
        <v/>
      </c>
      <c r="L101" s="475" t="str">
        <f>IF('Mapa R. Fiscal'!AD104="","",'Mapa R. Fiscal'!AD104)</f>
        <v/>
      </c>
      <c r="M101" s="356" t="str">
        <f>IF('Mapa R. Fiscal'!P104="","",'Mapa R. Fiscal'!P104)</f>
        <v/>
      </c>
      <c r="N101" s="70"/>
      <c r="O101" s="70"/>
      <c r="P101" s="70"/>
      <c r="Q101" s="194"/>
    </row>
    <row r="102" spans="1:17" ht="43.5" customHeight="1" x14ac:dyDescent="0.25">
      <c r="A102" s="118" t="s">
        <v>722</v>
      </c>
      <c r="B102" s="797"/>
      <c r="C102" s="799"/>
      <c r="D102" s="800"/>
      <c r="E102" s="799"/>
      <c r="F102" s="801"/>
      <c r="G102" s="801"/>
      <c r="H102" s="802"/>
      <c r="I102" s="475" t="str">
        <f>IF('Mapa R. Fiscal'!Y105="","",'Mapa R. Fiscal'!Y105)</f>
        <v/>
      </c>
      <c r="J102" s="475" t="str">
        <f>IF('Mapa R. Fiscal'!AA105="","",'Mapa R. Fiscal'!AA105)</f>
        <v/>
      </c>
      <c r="K102" s="475" t="str">
        <f t="shared" si="1"/>
        <v/>
      </c>
      <c r="L102" s="475" t="str">
        <f>IF('Mapa R. Fiscal'!AD105="","",'Mapa R. Fiscal'!AD105)</f>
        <v/>
      </c>
      <c r="M102" s="356" t="str">
        <f>IF('Mapa R. Fiscal'!P105="","",'Mapa R. Fiscal'!P105)</f>
        <v/>
      </c>
      <c r="N102" s="70"/>
      <c r="O102" s="70"/>
      <c r="P102" s="70"/>
      <c r="Q102" s="194"/>
    </row>
    <row r="103" spans="1:17" ht="43.5" customHeight="1" x14ac:dyDescent="0.25">
      <c r="A103" s="118" t="s">
        <v>723</v>
      </c>
      <c r="B103" s="796"/>
      <c r="C103" s="798" t="str">
        <f>IF('Mapa R. Fiscal'!E106="","",'Mapa R. Fiscal'!E106)</f>
        <v/>
      </c>
      <c r="D103" s="804"/>
      <c r="E103" s="798" t="str">
        <f>IF('Mapa R. Fiscal'!D106="","",'Mapa R. Fiscal'!D106)</f>
        <v/>
      </c>
      <c r="F103" s="878" t="str">
        <f>IF('Mapa R. Fiscal'!H106="","",'Mapa R. Fiscal'!H106)</f>
        <v/>
      </c>
      <c r="G103" s="878" t="str">
        <f>IF('Mapa R. Fiscal'!L106="","",'Mapa R. Fiscal'!L106)</f>
        <v/>
      </c>
      <c r="H103" s="87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75" t="str">
        <f>IF('Mapa R. Fiscal'!Y106="","",'Mapa R. Fiscal'!Y106)</f>
        <v/>
      </c>
      <c r="J103" s="475" t="str">
        <f>IF('Mapa R. Fiscal'!AA106="","",'Mapa R. Fiscal'!AA106)</f>
        <v/>
      </c>
      <c r="K103" s="475" t="str">
        <f t="shared" si="1"/>
        <v/>
      </c>
      <c r="L103" s="475" t="str">
        <f>IF('Mapa R. Fiscal'!AD106="","",'Mapa R. Fiscal'!AD106)</f>
        <v/>
      </c>
      <c r="M103" s="356" t="str">
        <f>IF('Mapa R. Fiscal'!P106="","",'Mapa R. Fiscal'!P106)</f>
        <v/>
      </c>
      <c r="N103" s="70"/>
      <c r="O103" s="70"/>
      <c r="P103" s="70"/>
      <c r="Q103" s="194"/>
    </row>
    <row r="104" spans="1:17" ht="43.5" customHeight="1" x14ac:dyDescent="0.25">
      <c r="A104" s="118" t="s">
        <v>724</v>
      </c>
      <c r="B104" s="797"/>
      <c r="C104" s="799"/>
      <c r="D104" s="800"/>
      <c r="E104" s="799"/>
      <c r="F104" s="801"/>
      <c r="G104" s="801"/>
      <c r="H104" s="802"/>
      <c r="I104" s="475" t="str">
        <f>IF('Mapa R. Fiscal'!Y107="","",'Mapa R. Fiscal'!Y107)</f>
        <v/>
      </c>
      <c r="J104" s="475" t="str">
        <f>IF('Mapa R. Fiscal'!AA107="","",'Mapa R. Fiscal'!AA107)</f>
        <v/>
      </c>
      <c r="K104" s="475" t="str">
        <f t="shared" si="1"/>
        <v/>
      </c>
      <c r="L104" s="475" t="str">
        <f>IF('Mapa R. Fiscal'!AD107="","",'Mapa R. Fiscal'!AD107)</f>
        <v/>
      </c>
      <c r="M104" s="356" t="str">
        <f>IF('Mapa R. Fiscal'!P107="","",'Mapa R. Fiscal'!P107)</f>
        <v/>
      </c>
      <c r="N104" s="70"/>
      <c r="O104" s="70"/>
      <c r="P104" s="70"/>
      <c r="Q104" s="194"/>
    </row>
    <row r="105" spans="1:17" ht="43.5" customHeight="1" x14ac:dyDescent="0.25">
      <c r="A105" s="118" t="s">
        <v>725</v>
      </c>
      <c r="B105" s="797"/>
      <c r="C105" s="799"/>
      <c r="D105" s="800"/>
      <c r="E105" s="799"/>
      <c r="F105" s="801"/>
      <c r="G105" s="801"/>
      <c r="H105" s="802"/>
      <c r="I105" s="475" t="str">
        <f>IF('Mapa R. Fiscal'!Y108="","",'Mapa R. Fiscal'!Y108)</f>
        <v/>
      </c>
      <c r="J105" s="475" t="str">
        <f>IF('Mapa R. Fiscal'!AA108="","",'Mapa R. Fiscal'!AA108)</f>
        <v/>
      </c>
      <c r="K105" s="475" t="str">
        <f t="shared" si="1"/>
        <v/>
      </c>
      <c r="L105" s="475" t="str">
        <f>IF('Mapa R. Fiscal'!AD108="","",'Mapa R. Fiscal'!AD108)</f>
        <v/>
      </c>
      <c r="M105" s="356" t="str">
        <f>IF('Mapa R. Fiscal'!P108="","",'Mapa R. Fiscal'!P108)</f>
        <v/>
      </c>
      <c r="N105" s="70"/>
      <c r="O105" s="70"/>
      <c r="P105" s="70"/>
      <c r="Q105" s="194"/>
    </row>
    <row r="106" spans="1:17" ht="43.5" customHeight="1" x14ac:dyDescent="0.25">
      <c r="A106" s="118" t="s">
        <v>726</v>
      </c>
      <c r="B106" s="797"/>
      <c r="C106" s="799"/>
      <c r="D106" s="800"/>
      <c r="E106" s="799"/>
      <c r="F106" s="801"/>
      <c r="G106" s="801"/>
      <c r="H106" s="802"/>
      <c r="I106" s="475" t="str">
        <f>IF('Mapa R. Fiscal'!Y109="","",'Mapa R. Fiscal'!Y109)</f>
        <v/>
      </c>
      <c r="J106" s="475" t="str">
        <f>IF('Mapa R. Fiscal'!AA109="","",'Mapa R. Fiscal'!AA109)</f>
        <v/>
      </c>
      <c r="K106" s="475" t="str">
        <f t="shared" si="1"/>
        <v/>
      </c>
      <c r="L106" s="475" t="str">
        <f>IF('Mapa R. Fiscal'!AD109="","",'Mapa R. Fiscal'!AD109)</f>
        <v/>
      </c>
      <c r="M106" s="356" t="str">
        <f>IF('Mapa R. Fiscal'!P109="","",'Mapa R. Fiscal'!P109)</f>
        <v/>
      </c>
      <c r="N106" s="70"/>
      <c r="O106" s="70"/>
      <c r="P106" s="70"/>
      <c r="Q106" s="194"/>
    </row>
    <row r="107" spans="1:17" ht="43.5" customHeight="1" x14ac:dyDescent="0.25">
      <c r="A107" s="118" t="s">
        <v>727</v>
      </c>
      <c r="B107" s="797"/>
      <c r="C107" s="799"/>
      <c r="D107" s="800"/>
      <c r="E107" s="799"/>
      <c r="F107" s="801"/>
      <c r="G107" s="801"/>
      <c r="H107" s="802"/>
      <c r="I107" s="475" t="str">
        <f>IF('Mapa R. Fiscal'!Y110="","",'Mapa R. Fiscal'!Y110)</f>
        <v/>
      </c>
      <c r="J107" s="475" t="str">
        <f>IF('Mapa R. Fiscal'!AA110="","",'Mapa R. Fiscal'!AA110)</f>
        <v/>
      </c>
      <c r="K107" s="475" t="str">
        <f t="shared" si="1"/>
        <v/>
      </c>
      <c r="L107" s="475" t="str">
        <f>IF('Mapa R. Fiscal'!AD110="","",'Mapa R. Fiscal'!AD110)</f>
        <v/>
      </c>
      <c r="M107" s="356" t="str">
        <f>IF('Mapa R. Fiscal'!P110="","",'Mapa R. Fiscal'!P110)</f>
        <v/>
      </c>
      <c r="N107" s="70"/>
      <c r="O107" s="70"/>
      <c r="P107" s="70"/>
      <c r="Q107" s="194"/>
    </row>
    <row r="108" spans="1:17" ht="43.5" customHeight="1" x14ac:dyDescent="0.25">
      <c r="A108" s="118" t="s">
        <v>728</v>
      </c>
      <c r="B108" s="797"/>
      <c r="C108" s="799"/>
      <c r="D108" s="800"/>
      <c r="E108" s="799"/>
      <c r="F108" s="801"/>
      <c r="G108" s="801"/>
      <c r="H108" s="802"/>
      <c r="I108" s="475" t="str">
        <f>IF('Mapa R. Fiscal'!Y111="","",'Mapa R. Fiscal'!Y111)</f>
        <v/>
      </c>
      <c r="J108" s="475" t="str">
        <f>IF('Mapa R. Fiscal'!AA111="","",'Mapa R. Fiscal'!AA111)</f>
        <v/>
      </c>
      <c r="K108" s="475" t="str">
        <f t="shared" si="1"/>
        <v/>
      </c>
      <c r="L108" s="475" t="str">
        <f>IF('Mapa R. Fiscal'!AD111="","",'Mapa R. Fiscal'!AD111)</f>
        <v/>
      </c>
      <c r="M108" s="356" t="str">
        <f>IF('Mapa R. Fiscal'!P111="","",'Mapa R. Fiscal'!P111)</f>
        <v/>
      </c>
      <c r="N108" s="70"/>
      <c r="O108" s="70"/>
      <c r="P108" s="70"/>
      <c r="Q108" s="194"/>
    </row>
    <row r="109" spans="1:17" ht="43.5" customHeight="1" x14ac:dyDescent="0.25">
      <c r="A109" s="118" t="s">
        <v>729</v>
      </c>
      <c r="B109" s="796"/>
      <c r="C109" s="798" t="str">
        <f>IF('Mapa R. Fiscal'!E112="","",'Mapa R. Fiscal'!E112)</f>
        <v/>
      </c>
      <c r="D109" s="804"/>
      <c r="E109" s="798" t="str">
        <f>IF('Mapa R. Fiscal'!D112="","",'Mapa R. Fiscal'!D112)</f>
        <v/>
      </c>
      <c r="F109" s="878" t="str">
        <f>IF('Mapa R. Fiscal'!H112="","",'Mapa R. Fiscal'!H112)</f>
        <v/>
      </c>
      <c r="G109" s="878" t="str">
        <f>IF('Mapa R. Fiscal'!L112="","",'Mapa R. Fiscal'!L112)</f>
        <v/>
      </c>
      <c r="H109" s="87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75" t="str">
        <f>IF('Mapa R. Fiscal'!Y112="","",'Mapa R. Fiscal'!Y112)</f>
        <v/>
      </c>
      <c r="J109" s="475" t="str">
        <f>IF('Mapa R. Fiscal'!AA112="","",'Mapa R. Fiscal'!AA112)</f>
        <v/>
      </c>
      <c r="K109" s="475" t="str">
        <f t="shared" si="1"/>
        <v/>
      </c>
      <c r="L109" s="475" t="str">
        <f>IF('Mapa R. Fiscal'!AD112="","",'Mapa R. Fiscal'!AD112)</f>
        <v/>
      </c>
      <c r="M109" s="356" t="str">
        <f>IF('Mapa R. Fiscal'!P112="","",'Mapa R. Fiscal'!P112)</f>
        <v/>
      </c>
      <c r="N109" s="70"/>
      <c r="O109" s="70"/>
      <c r="P109" s="70"/>
      <c r="Q109" s="194"/>
    </row>
    <row r="110" spans="1:17" ht="43.5" customHeight="1" x14ac:dyDescent="0.25">
      <c r="A110" s="118" t="s">
        <v>730</v>
      </c>
      <c r="B110" s="797"/>
      <c r="C110" s="799"/>
      <c r="D110" s="800"/>
      <c r="E110" s="799"/>
      <c r="F110" s="801"/>
      <c r="G110" s="801"/>
      <c r="H110" s="802"/>
      <c r="I110" s="475" t="str">
        <f>IF('Mapa R. Fiscal'!Y113="","",'Mapa R. Fiscal'!Y113)</f>
        <v/>
      </c>
      <c r="J110" s="475" t="str">
        <f>IF('Mapa R. Fiscal'!AA113="","",'Mapa R. Fiscal'!AA113)</f>
        <v/>
      </c>
      <c r="K110" s="475" t="str">
        <f t="shared" si="1"/>
        <v/>
      </c>
      <c r="L110" s="475" t="str">
        <f>IF('Mapa R. Fiscal'!AD113="","",'Mapa R. Fiscal'!AD113)</f>
        <v/>
      </c>
      <c r="M110" s="356" t="str">
        <f>IF('Mapa R. Fiscal'!P113="","",'Mapa R. Fiscal'!P113)</f>
        <v/>
      </c>
      <c r="N110" s="70"/>
      <c r="O110" s="70"/>
      <c r="P110" s="70"/>
      <c r="Q110" s="194"/>
    </row>
    <row r="111" spans="1:17" ht="43.5" customHeight="1" x14ac:dyDescent="0.25">
      <c r="A111" s="118" t="s">
        <v>731</v>
      </c>
      <c r="B111" s="797"/>
      <c r="C111" s="799"/>
      <c r="D111" s="800"/>
      <c r="E111" s="799"/>
      <c r="F111" s="801"/>
      <c r="G111" s="801"/>
      <c r="H111" s="802"/>
      <c r="I111" s="475" t="str">
        <f>IF('Mapa R. Fiscal'!Y114="","",'Mapa R. Fiscal'!Y114)</f>
        <v/>
      </c>
      <c r="J111" s="475" t="str">
        <f>IF('Mapa R. Fiscal'!AA114="","",'Mapa R. Fiscal'!AA114)</f>
        <v/>
      </c>
      <c r="K111" s="475" t="str">
        <f t="shared" si="1"/>
        <v/>
      </c>
      <c r="L111" s="475" t="str">
        <f>IF('Mapa R. Fiscal'!AD114="","",'Mapa R. Fiscal'!AD114)</f>
        <v/>
      </c>
      <c r="M111" s="356" t="str">
        <f>IF('Mapa R. Fiscal'!P114="","",'Mapa R. Fiscal'!P114)</f>
        <v/>
      </c>
      <c r="N111" s="70"/>
      <c r="O111" s="70"/>
      <c r="P111" s="70"/>
      <c r="Q111" s="194"/>
    </row>
    <row r="112" spans="1:17" ht="43.5" customHeight="1" x14ac:dyDescent="0.25">
      <c r="A112" s="118" t="s">
        <v>732</v>
      </c>
      <c r="B112" s="797"/>
      <c r="C112" s="799"/>
      <c r="D112" s="800"/>
      <c r="E112" s="799"/>
      <c r="F112" s="801"/>
      <c r="G112" s="801"/>
      <c r="H112" s="802"/>
      <c r="I112" s="475" t="str">
        <f>IF('Mapa R. Fiscal'!Y115="","",'Mapa R. Fiscal'!Y115)</f>
        <v/>
      </c>
      <c r="J112" s="475" t="str">
        <f>IF('Mapa R. Fiscal'!AA115="","",'Mapa R. Fiscal'!AA115)</f>
        <v/>
      </c>
      <c r="K112" s="475" t="str">
        <f t="shared" si="1"/>
        <v/>
      </c>
      <c r="L112" s="475" t="str">
        <f>IF('Mapa R. Fiscal'!AD115="","",'Mapa R. Fiscal'!AD115)</f>
        <v/>
      </c>
      <c r="M112" s="356" t="str">
        <f>IF('Mapa R. Fiscal'!P115="","",'Mapa R. Fiscal'!P115)</f>
        <v/>
      </c>
      <c r="N112" s="70"/>
      <c r="O112" s="70"/>
      <c r="P112" s="70"/>
      <c r="Q112" s="194"/>
    </row>
    <row r="113" spans="1:17" ht="43.5" customHeight="1" x14ac:dyDescent="0.25">
      <c r="A113" s="118" t="s">
        <v>733</v>
      </c>
      <c r="B113" s="797"/>
      <c r="C113" s="799"/>
      <c r="D113" s="800"/>
      <c r="E113" s="799"/>
      <c r="F113" s="801"/>
      <c r="G113" s="801"/>
      <c r="H113" s="802"/>
      <c r="I113" s="475" t="str">
        <f>IF('Mapa R. Fiscal'!Y116="","",'Mapa R. Fiscal'!Y116)</f>
        <v/>
      </c>
      <c r="J113" s="475" t="str">
        <f>IF('Mapa R. Fiscal'!AA116="","",'Mapa R. Fiscal'!AA116)</f>
        <v/>
      </c>
      <c r="K113" s="475" t="str">
        <f t="shared" si="1"/>
        <v/>
      </c>
      <c r="L113" s="475" t="str">
        <f>IF('Mapa R. Fiscal'!AD116="","",'Mapa R. Fiscal'!AD116)</f>
        <v/>
      </c>
      <c r="M113" s="356" t="str">
        <f>IF('Mapa R. Fiscal'!P116="","",'Mapa R. Fiscal'!P116)</f>
        <v/>
      </c>
      <c r="N113" s="70"/>
      <c r="O113" s="70"/>
      <c r="P113" s="70"/>
      <c r="Q113" s="194"/>
    </row>
    <row r="114" spans="1:17" ht="43.5" customHeight="1" x14ac:dyDescent="0.25">
      <c r="A114" s="118" t="s">
        <v>734</v>
      </c>
      <c r="B114" s="797"/>
      <c r="C114" s="799"/>
      <c r="D114" s="800"/>
      <c r="E114" s="799"/>
      <c r="F114" s="801"/>
      <c r="G114" s="801"/>
      <c r="H114" s="802"/>
      <c r="I114" s="475" t="str">
        <f>IF('Mapa R. Fiscal'!Y117="","",'Mapa R. Fiscal'!Y117)</f>
        <v/>
      </c>
      <c r="J114" s="475" t="str">
        <f>IF('Mapa R. Fiscal'!AA117="","",'Mapa R. Fiscal'!AA117)</f>
        <v/>
      </c>
      <c r="K114" s="475" t="str">
        <f t="shared" si="1"/>
        <v/>
      </c>
      <c r="L114" s="475" t="str">
        <f>IF('Mapa R. Fiscal'!AD117="","",'Mapa R. Fiscal'!AD117)</f>
        <v/>
      </c>
      <c r="M114" s="356" t="str">
        <f>IF('Mapa R. Fiscal'!P117="","",'Mapa R. Fiscal'!P117)</f>
        <v/>
      </c>
      <c r="N114" s="70"/>
      <c r="O114" s="70"/>
      <c r="P114" s="70"/>
      <c r="Q114" s="194"/>
    </row>
    <row r="115" spans="1:17" ht="43.5" customHeight="1" x14ac:dyDescent="0.25">
      <c r="A115" s="118" t="s">
        <v>735</v>
      </c>
      <c r="B115" s="796"/>
      <c r="C115" s="798" t="str">
        <f>IF('Mapa R. Fiscal'!E118="","",'Mapa R. Fiscal'!E118)</f>
        <v/>
      </c>
      <c r="D115" s="804"/>
      <c r="E115" s="798" t="str">
        <f>IF('Mapa R. Fiscal'!D118="","",'Mapa R. Fiscal'!D118)</f>
        <v/>
      </c>
      <c r="F115" s="878" t="str">
        <f>IF('Mapa R. Fiscal'!H118="","",'Mapa R. Fiscal'!H118)</f>
        <v/>
      </c>
      <c r="G115" s="878" t="str">
        <f>IF('Mapa R. Fiscal'!L118="","",'Mapa R. Fiscal'!L118)</f>
        <v/>
      </c>
      <c r="H115" s="87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75" t="str">
        <f>IF('Mapa R. Fiscal'!Y118="","",'Mapa R. Fiscal'!Y118)</f>
        <v/>
      </c>
      <c r="J115" s="475" t="str">
        <f>IF('Mapa R. Fiscal'!AA118="","",'Mapa R. Fiscal'!AA118)</f>
        <v/>
      </c>
      <c r="K115" s="475" t="str">
        <f t="shared" si="1"/>
        <v/>
      </c>
      <c r="L115" s="475" t="str">
        <f>IF('Mapa R. Fiscal'!AD118="","",'Mapa R. Fiscal'!AD118)</f>
        <v/>
      </c>
      <c r="M115" s="356" t="str">
        <f>IF('Mapa R. Fiscal'!P118="","",'Mapa R. Fiscal'!P118)</f>
        <v/>
      </c>
      <c r="N115" s="70"/>
      <c r="O115" s="70"/>
      <c r="P115" s="70"/>
      <c r="Q115" s="194"/>
    </row>
    <row r="116" spans="1:17" ht="43.5" customHeight="1" x14ac:dyDescent="0.25">
      <c r="A116" s="118" t="s">
        <v>736</v>
      </c>
      <c r="B116" s="797"/>
      <c r="C116" s="799"/>
      <c r="D116" s="800"/>
      <c r="E116" s="799"/>
      <c r="F116" s="801"/>
      <c r="G116" s="801"/>
      <c r="H116" s="802"/>
      <c r="I116" s="475" t="str">
        <f>IF('Mapa R. Fiscal'!Y119="","",'Mapa R. Fiscal'!Y119)</f>
        <v/>
      </c>
      <c r="J116" s="475" t="str">
        <f>IF('Mapa R. Fiscal'!AA119="","",'Mapa R. Fiscal'!AA119)</f>
        <v/>
      </c>
      <c r="K116" s="475" t="str">
        <f t="shared" si="1"/>
        <v/>
      </c>
      <c r="L116" s="475" t="str">
        <f>IF('Mapa R. Fiscal'!AD119="","",'Mapa R. Fiscal'!AD119)</f>
        <v/>
      </c>
      <c r="M116" s="356" t="str">
        <f>IF('Mapa R. Fiscal'!P119="","",'Mapa R. Fiscal'!P119)</f>
        <v/>
      </c>
      <c r="N116" s="70"/>
      <c r="O116" s="70"/>
      <c r="P116" s="70"/>
      <c r="Q116" s="194"/>
    </row>
    <row r="117" spans="1:17" ht="43.5" customHeight="1" x14ac:dyDescent="0.25">
      <c r="A117" s="118" t="s">
        <v>737</v>
      </c>
      <c r="B117" s="797"/>
      <c r="C117" s="799"/>
      <c r="D117" s="800"/>
      <c r="E117" s="799"/>
      <c r="F117" s="801"/>
      <c r="G117" s="801"/>
      <c r="H117" s="802"/>
      <c r="I117" s="475" t="str">
        <f>IF('Mapa R. Fiscal'!Y120="","",'Mapa R. Fiscal'!Y120)</f>
        <v/>
      </c>
      <c r="J117" s="475" t="str">
        <f>IF('Mapa R. Fiscal'!AA120="","",'Mapa R. Fiscal'!AA120)</f>
        <v/>
      </c>
      <c r="K117" s="475" t="str">
        <f t="shared" si="1"/>
        <v/>
      </c>
      <c r="L117" s="475" t="str">
        <f>IF('Mapa R. Fiscal'!AD120="","",'Mapa R. Fiscal'!AD120)</f>
        <v/>
      </c>
      <c r="M117" s="356" t="str">
        <f>IF('Mapa R. Fiscal'!P120="","",'Mapa R. Fiscal'!P120)</f>
        <v/>
      </c>
      <c r="N117" s="70"/>
      <c r="O117" s="70"/>
      <c r="P117" s="70"/>
      <c r="Q117" s="194"/>
    </row>
    <row r="118" spans="1:17" ht="43.5" customHeight="1" x14ac:dyDescent="0.25">
      <c r="A118" s="118" t="s">
        <v>738</v>
      </c>
      <c r="B118" s="797"/>
      <c r="C118" s="799"/>
      <c r="D118" s="800"/>
      <c r="E118" s="799"/>
      <c r="F118" s="801"/>
      <c r="G118" s="801"/>
      <c r="H118" s="802"/>
      <c r="I118" s="475" t="str">
        <f>IF('Mapa R. Fiscal'!Y121="","",'Mapa R. Fiscal'!Y121)</f>
        <v/>
      </c>
      <c r="J118" s="475" t="str">
        <f>IF('Mapa R. Fiscal'!AA121="","",'Mapa R. Fiscal'!AA121)</f>
        <v/>
      </c>
      <c r="K118" s="475" t="str">
        <f t="shared" si="1"/>
        <v/>
      </c>
      <c r="L118" s="475" t="str">
        <f>IF('Mapa R. Fiscal'!AD121="","",'Mapa R. Fiscal'!AD121)</f>
        <v/>
      </c>
      <c r="M118" s="356" t="str">
        <f>IF('Mapa R. Fiscal'!P121="","",'Mapa R. Fiscal'!P121)</f>
        <v/>
      </c>
      <c r="N118" s="70"/>
      <c r="O118" s="70"/>
      <c r="P118" s="70"/>
      <c r="Q118" s="194"/>
    </row>
    <row r="119" spans="1:17" ht="43.5" customHeight="1" x14ac:dyDescent="0.25">
      <c r="A119" s="118" t="s">
        <v>739</v>
      </c>
      <c r="B119" s="797"/>
      <c r="C119" s="799"/>
      <c r="D119" s="800"/>
      <c r="E119" s="799"/>
      <c r="F119" s="801"/>
      <c r="G119" s="801"/>
      <c r="H119" s="802"/>
      <c r="I119" s="475" t="str">
        <f>IF('Mapa R. Fiscal'!Y122="","",'Mapa R. Fiscal'!Y122)</f>
        <v/>
      </c>
      <c r="J119" s="475" t="str">
        <f>IF('Mapa R. Fiscal'!AA122="","",'Mapa R. Fiscal'!AA122)</f>
        <v/>
      </c>
      <c r="K119" s="475" t="str">
        <f t="shared" si="1"/>
        <v/>
      </c>
      <c r="L119" s="475" t="str">
        <f>IF('Mapa R. Fiscal'!AD122="","",'Mapa R. Fiscal'!AD122)</f>
        <v/>
      </c>
      <c r="M119" s="356" t="str">
        <f>IF('Mapa R. Fiscal'!P122="","",'Mapa R. Fiscal'!P122)</f>
        <v/>
      </c>
      <c r="N119" s="70"/>
      <c r="O119" s="70"/>
      <c r="P119" s="70"/>
      <c r="Q119" s="194"/>
    </row>
    <row r="120" spans="1:17" ht="43.5" customHeight="1" x14ac:dyDescent="0.25">
      <c r="A120" s="118" t="s">
        <v>740</v>
      </c>
      <c r="B120" s="797"/>
      <c r="C120" s="799"/>
      <c r="D120" s="800"/>
      <c r="E120" s="799"/>
      <c r="F120" s="801"/>
      <c r="G120" s="801"/>
      <c r="H120" s="802"/>
      <c r="I120" s="475" t="str">
        <f>IF('Mapa R. Fiscal'!Y123="","",'Mapa R. Fiscal'!Y123)</f>
        <v/>
      </c>
      <c r="J120" s="475" t="str">
        <f>IF('Mapa R. Fiscal'!AA123="","",'Mapa R. Fiscal'!AA123)</f>
        <v/>
      </c>
      <c r="K120" s="475" t="str">
        <f t="shared" si="1"/>
        <v/>
      </c>
      <c r="L120" s="475" t="str">
        <f>IF('Mapa R. Fiscal'!AD123="","",'Mapa R. Fiscal'!AD123)</f>
        <v/>
      </c>
      <c r="M120" s="356" t="str">
        <f>IF('Mapa R. Fiscal'!P123="","",'Mapa R. Fiscal'!P123)</f>
        <v/>
      </c>
      <c r="N120" s="70"/>
      <c r="O120" s="70"/>
      <c r="P120" s="70"/>
      <c r="Q120" s="194"/>
    </row>
    <row r="121" spans="1:17" ht="43.5" customHeight="1" x14ac:dyDescent="0.25">
      <c r="A121" s="118" t="s">
        <v>741</v>
      </c>
      <c r="B121" s="796"/>
      <c r="C121" s="798" t="str">
        <f>IF('Mapa R. Fiscal'!E124="","",'Mapa R. Fiscal'!E124)</f>
        <v/>
      </c>
      <c r="D121" s="804"/>
      <c r="E121" s="798" t="str">
        <f>IF('Mapa R. Fiscal'!D124="","",'Mapa R. Fiscal'!D124)</f>
        <v/>
      </c>
      <c r="F121" s="878" t="str">
        <f>IF('Mapa R. Fiscal'!H124="","",'Mapa R. Fiscal'!H124)</f>
        <v/>
      </c>
      <c r="G121" s="878" t="str">
        <f>IF('Mapa R. Fiscal'!L124="","",'Mapa R. Fiscal'!L124)</f>
        <v/>
      </c>
      <c r="H121" s="87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75" t="str">
        <f>IF('Mapa R. Fiscal'!Y124="","",'Mapa R. Fiscal'!Y124)</f>
        <v/>
      </c>
      <c r="J121" s="475" t="str">
        <f>IF('Mapa R. Fiscal'!AA124="","",'Mapa R. Fiscal'!AA124)</f>
        <v/>
      </c>
      <c r="K121" s="475" t="str">
        <f t="shared" si="1"/>
        <v/>
      </c>
      <c r="L121" s="475" t="str">
        <f>IF('Mapa R. Fiscal'!AD124="","",'Mapa R. Fiscal'!AD124)</f>
        <v/>
      </c>
      <c r="M121" s="356" t="str">
        <f>IF('Mapa R. Fiscal'!P124="","",'Mapa R. Fiscal'!P124)</f>
        <v/>
      </c>
      <c r="N121" s="70"/>
      <c r="O121" s="70"/>
      <c r="P121" s="70"/>
      <c r="Q121" s="194"/>
    </row>
    <row r="122" spans="1:17" ht="43.5" customHeight="1" x14ac:dyDescent="0.25">
      <c r="A122" s="118" t="s">
        <v>742</v>
      </c>
      <c r="B122" s="797"/>
      <c r="C122" s="799"/>
      <c r="D122" s="800"/>
      <c r="E122" s="799"/>
      <c r="F122" s="801"/>
      <c r="G122" s="801"/>
      <c r="H122" s="802"/>
      <c r="I122" s="475" t="str">
        <f>IF('Mapa R. Fiscal'!Y125="","",'Mapa R. Fiscal'!Y125)</f>
        <v/>
      </c>
      <c r="J122" s="475" t="str">
        <f>IF('Mapa R. Fiscal'!AA125="","",'Mapa R. Fiscal'!AA125)</f>
        <v/>
      </c>
      <c r="K122" s="475" t="str">
        <f t="shared" si="1"/>
        <v/>
      </c>
      <c r="L122" s="475" t="str">
        <f>IF('Mapa R. Fiscal'!AD125="","",'Mapa R. Fiscal'!AD125)</f>
        <v/>
      </c>
      <c r="M122" s="356" t="str">
        <f>IF('Mapa R. Fiscal'!P125="","",'Mapa R. Fiscal'!P125)</f>
        <v/>
      </c>
      <c r="N122" s="70"/>
      <c r="O122" s="70"/>
      <c r="P122" s="70"/>
      <c r="Q122" s="194"/>
    </row>
    <row r="123" spans="1:17" ht="43.5" customHeight="1" x14ac:dyDescent="0.25">
      <c r="A123" s="118" t="s">
        <v>743</v>
      </c>
      <c r="B123" s="797"/>
      <c r="C123" s="799"/>
      <c r="D123" s="800"/>
      <c r="E123" s="799"/>
      <c r="F123" s="801"/>
      <c r="G123" s="801"/>
      <c r="H123" s="802"/>
      <c r="I123" s="475" t="str">
        <f>IF('Mapa R. Fiscal'!Y126="","",'Mapa R. Fiscal'!Y126)</f>
        <v/>
      </c>
      <c r="J123" s="475" t="str">
        <f>IF('Mapa R. Fiscal'!AA126="","",'Mapa R. Fiscal'!AA126)</f>
        <v/>
      </c>
      <c r="K123" s="475" t="str">
        <f t="shared" si="1"/>
        <v/>
      </c>
      <c r="L123" s="475" t="str">
        <f>IF('Mapa R. Fiscal'!AD126="","",'Mapa R. Fiscal'!AD126)</f>
        <v/>
      </c>
      <c r="M123" s="356" t="str">
        <f>IF('Mapa R. Fiscal'!P126="","",'Mapa R. Fiscal'!P126)</f>
        <v/>
      </c>
      <c r="N123" s="70"/>
      <c r="O123" s="70"/>
      <c r="P123" s="70"/>
      <c r="Q123" s="194"/>
    </row>
    <row r="124" spans="1:17" ht="43.5" customHeight="1" x14ac:dyDescent="0.25">
      <c r="A124" s="118" t="s">
        <v>744</v>
      </c>
      <c r="B124" s="797"/>
      <c r="C124" s="799"/>
      <c r="D124" s="800"/>
      <c r="E124" s="799"/>
      <c r="F124" s="801"/>
      <c r="G124" s="801"/>
      <c r="H124" s="802"/>
      <c r="I124" s="475" t="str">
        <f>IF('Mapa R. Fiscal'!Y127="","",'Mapa R. Fiscal'!Y127)</f>
        <v/>
      </c>
      <c r="J124" s="475" t="str">
        <f>IF('Mapa R. Fiscal'!AA127="","",'Mapa R. Fiscal'!AA127)</f>
        <v/>
      </c>
      <c r="K124" s="475" t="str">
        <f t="shared" si="1"/>
        <v/>
      </c>
      <c r="L124" s="475" t="str">
        <f>IF('Mapa R. Fiscal'!AD127="","",'Mapa R. Fiscal'!AD127)</f>
        <v/>
      </c>
      <c r="M124" s="356" t="str">
        <f>IF('Mapa R. Fiscal'!P127="","",'Mapa R. Fiscal'!P127)</f>
        <v/>
      </c>
      <c r="N124" s="70"/>
      <c r="O124" s="70"/>
      <c r="P124" s="70"/>
      <c r="Q124" s="194"/>
    </row>
    <row r="125" spans="1:17" ht="43.5" customHeight="1" x14ac:dyDescent="0.25">
      <c r="A125" s="118" t="s">
        <v>745</v>
      </c>
      <c r="B125" s="797"/>
      <c r="C125" s="799"/>
      <c r="D125" s="800"/>
      <c r="E125" s="799"/>
      <c r="F125" s="801"/>
      <c r="G125" s="801"/>
      <c r="H125" s="802"/>
      <c r="I125" s="475" t="str">
        <f>IF('Mapa R. Fiscal'!Y128="","",'Mapa R. Fiscal'!Y128)</f>
        <v/>
      </c>
      <c r="J125" s="475" t="str">
        <f>IF('Mapa R. Fiscal'!AA128="","",'Mapa R. Fiscal'!AA128)</f>
        <v/>
      </c>
      <c r="K125" s="475" t="str">
        <f t="shared" si="1"/>
        <v/>
      </c>
      <c r="L125" s="475" t="str">
        <f>IF('Mapa R. Fiscal'!AD128="","",'Mapa R. Fiscal'!AD128)</f>
        <v/>
      </c>
      <c r="M125" s="356" t="str">
        <f>IF('Mapa R. Fiscal'!P128="","",'Mapa R. Fiscal'!P128)</f>
        <v/>
      </c>
      <c r="N125" s="70"/>
      <c r="O125" s="70"/>
      <c r="P125" s="70"/>
      <c r="Q125" s="194"/>
    </row>
    <row r="126" spans="1:17" ht="43.5" customHeight="1" x14ac:dyDescent="0.25">
      <c r="A126" s="118" t="s">
        <v>746</v>
      </c>
      <c r="B126" s="797"/>
      <c r="C126" s="799"/>
      <c r="D126" s="800"/>
      <c r="E126" s="799"/>
      <c r="F126" s="801"/>
      <c r="G126" s="801"/>
      <c r="H126" s="802"/>
      <c r="I126" s="475" t="str">
        <f>IF('Mapa R. Fiscal'!Y129="","",'Mapa R. Fiscal'!Y129)</f>
        <v/>
      </c>
      <c r="J126" s="475" t="str">
        <f>IF('Mapa R. Fiscal'!AA129="","",'Mapa R. Fiscal'!AA129)</f>
        <v/>
      </c>
      <c r="K126" s="475" t="str">
        <f t="shared" si="1"/>
        <v/>
      </c>
      <c r="L126" s="475" t="str">
        <f>IF('Mapa R. Fiscal'!AD129="","",'Mapa R. Fiscal'!AD129)</f>
        <v/>
      </c>
      <c r="M126" s="356" t="str">
        <f>IF('Mapa R. Fiscal'!P129="","",'Mapa R. Fiscal'!P129)</f>
        <v/>
      </c>
      <c r="N126" s="70"/>
      <c r="O126" s="70"/>
      <c r="P126" s="70"/>
      <c r="Q126" s="194"/>
    </row>
    <row r="127" spans="1:17" ht="43.5" customHeight="1" x14ac:dyDescent="0.25">
      <c r="A127" s="118" t="s">
        <v>747</v>
      </c>
      <c r="B127" s="796"/>
      <c r="C127" s="798" t="str">
        <f>IF('Mapa R. Fiscal'!E130="","",'Mapa R. Fiscal'!E130)</f>
        <v/>
      </c>
      <c r="D127" s="804"/>
      <c r="E127" s="798" t="str">
        <f>IF('Mapa R. Fiscal'!D130="","",'Mapa R. Fiscal'!D130)</f>
        <v/>
      </c>
      <c r="F127" s="878" t="str">
        <f>IF('Mapa R. Fiscal'!H130="","",'Mapa R. Fiscal'!H130)</f>
        <v/>
      </c>
      <c r="G127" s="878" t="str">
        <f>IF('Mapa R. Fiscal'!L130="","",'Mapa R. Fiscal'!L130)</f>
        <v/>
      </c>
      <c r="H127" s="87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75" t="str">
        <f>IF('Mapa R. Fiscal'!Y130="","",'Mapa R. Fiscal'!Y130)</f>
        <v/>
      </c>
      <c r="J127" s="475" t="str">
        <f>IF('Mapa R. Fiscal'!AA130="","",'Mapa R. Fiscal'!AA130)</f>
        <v/>
      </c>
      <c r="K127" s="475" t="str">
        <f t="shared" si="1"/>
        <v/>
      </c>
      <c r="L127" s="475" t="str">
        <f>IF('Mapa R. Fiscal'!AD130="","",'Mapa R. Fiscal'!AD130)</f>
        <v/>
      </c>
      <c r="M127" s="356" t="str">
        <f>IF('Mapa R. Fiscal'!P130="","",'Mapa R. Fiscal'!P130)</f>
        <v/>
      </c>
      <c r="N127" s="70"/>
      <c r="O127" s="70"/>
      <c r="P127" s="70"/>
      <c r="Q127" s="194"/>
    </row>
    <row r="128" spans="1:17" ht="43.5" customHeight="1" x14ac:dyDescent="0.25">
      <c r="A128" s="118" t="s">
        <v>748</v>
      </c>
      <c r="B128" s="797"/>
      <c r="C128" s="799"/>
      <c r="D128" s="800"/>
      <c r="E128" s="799"/>
      <c r="F128" s="801"/>
      <c r="G128" s="801"/>
      <c r="H128" s="802"/>
      <c r="I128" s="475" t="str">
        <f>IF('Mapa R. Fiscal'!Y131="","",'Mapa R. Fiscal'!Y131)</f>
        <v/>
      </c>
      <c r="J128" s="475" t="str">
        <f>IF('Mapa R. Fiscal'!AA131="","",'Mapa R. Fiscal'!AA131)</f>
        <v/>
      </c>
      <c r="K128" s="475" t="str">
        <f t="shared" si="1"/>
        <v/>
      </c>
      <c r="L128" s="475" t="str">
        <f>IF('Mapa R. Fiscal'!AD131="","",'Mapa R. Fiscal'!AD131)</f>
        <v/>
      </c>
      <c r="M128" s="356" t="str">
        <f>IF('Mapa R. Fiscal'!P131="","",'Mapa R. Fiscal'!P131)</f>
        <v/>
      </c>
      <c r="N128" s="70"/>
      <c r="O128" s="70"/>
      <c r="P128" s="70"/>
      <c r="Q128" s="194"/>
    </row>
    <row r="129" spans="1:17" ht="43.5" customHeight="1" x14ac:dyDescent="0.25">
      <c r="A129" s="118" t="s">
        <v>749</v>
      </c>
      <c r="B129" s="797"/>
      <c r="C129" s="799"/>
      <c r="D129" s="800"/>
      <c r="E129" s="799"/>
      <c r="F129" s="801"/>
      <c r="G129" s="801"/>
      <c r="H129" s="802"/>
      <c r="I129" s="475" t="str">
        <f>IF('Mapa R. Fiscal'!Y132="","",'Mapa R. Fiscal'!Y132)</f>
        <v/>
      </c>
      <c r="J129" s="475" t="str">
        <f>IF('Mapa R. Fiscal'!AA132="","",'Mapa R. Fiscal'!AA132)</f>
        <v/>
      </c>
      <c r="K129" s="475" t="str">
        <f t="shared" si="1"/>
        <v/>
      </c>
      <c r="L129" s="475" t="str">
        <f>IF('Mapa R. Fiscal'!AD132="","",'Mapa R. Fiscal'!AD132)</f>
        <v/>
      </c>
      <c r="M129" s="356" t="str">
        <f>IF('Mapa R. Fiscal'!P132="","",'Mapa R. Fiscal'!P132)</f>
        <v/>
      </c>
      <c r="N129" s="70"/>
      <c r="O129" s="70"/>
      <c r="P129" s="70"/>
      <c r="Q129" s="194"/>
    </row>
    <row r="130" spans="1:17" ht="43.5" customHeight="1" x14ac:dyDescent="0.25">
      <c r="A130" s="118" t="s">
        <v>750</v>
      </c>
      <c r="B130" s="797"/>
      <c r="C130" s="799"/>
      <c r="D130" s="800"/>
      <c r="E130" s="799"/>
      <c r="F130" s="801"/>
      <c r="G130" s="801"/>
      <c r="H130" s="802"/>
      <c r="I130" s="475" t="str">
        <f>IF('Mapa R. Fiscal'!Y133="","",'Mapa R. Fiscal'!Y133)</f>
        <v/>
      </c>
      <c r="J130" s="475" t="str">
        <f>IF('Mapa R. Fiscal'!AA133="","",'Mapa R. Fiscal'!AA133)</f>
        <v/>
      </c>
      <c r="K130" s="475" t="str">
        <f t="shared" si="1"/>
        <v/>
      </c>
      <c r="L130" s="475" t="str">
        <f>IF('Mapa R. Fiscal'!AD133="","",'Mapa R. Fiscal'!AD133)</f>
        <v/>
      </c>
      <c r="M130" s="356" t="str">
        <f>IF('Mapa R. Fiscal'!P133="","",'Mapa R. Fiscal'!P133)</f>
        <v/>
      </c>
      <c r="N130" s="70"/>
      <c r="O130" s="70"/>
      <c r="P130" s="70"/>
      <c r="Q130" s="194"/>
    </row>
    <row r="131" spans="1:17" ht="43.5" customHeight="1" x14ac:dyDescent="0.25">
      <c r="A131" s="118" t="s">
        <v>751</v>
      </c>
      <c r="B131" s="797"/>
      <c r="C131" s="799"/>
      <c r="D131" s="800"/>
      <c r="E131" s="799"/>
      <c r="F131" s="801"/>
      <c r="G131" s="801"/>
      <c r="H131" s="802"/>
      <c r="I131" s="475" t="str">
        <f>IF('Mapa R. Fiscal'!Y134="","",'Mapa R. Fiscal'!Y134)</f>
        <v/>
      </c>
      <c r="J131" s="475" t="str">
        <f>IF('Mapa R. Fiscal'!AA134="","",'Mapa R. Fiscal'!AA134)</f>
        <v/>
      </c>
      <c r="K131" s="475" t="str">
        <f t="shared" si="1"/>
        <v/>
      </c>
      <c r="L131" s="475" t="str">
        <f>IF('Mapa R. Fiscal'!AD134="","",'Mapa R. Fiscal'!AD134)</f>
        <v/>
      </c>
      <c r="M131" s="356" t="str">
        <f>IF('Mapa R. Fiscal'!P134="","",'Mapa R. Fiscal'!P134)</f>
        <v/>
      </c>
      <c r="N131" s="70"/>
      <c r="O131" s="70"/>
      <c r="P131" s="70"/>
      <c r="Q131" s="194"/>
    </row>
    <row r="132" spans="1:17" ht="43.5" customHeight="1" x14ac:dyDescent="0.25">
      <c r="A132" s="118" t="s">
        <v>752</v>
      </c>
      <c r="B132" s="797"/>
      <c r="C132" s="799"/>
      <c r="D132" s="800"/>
      <c r="E132" s="799"/>
      <c r="F132" s="801"/>
      <c r="G132" s="801"/>
      <c r="H132" s="802"/>
      <c r="I132" s="475" t="str">
        <f>IF('Mapa R. Fiscal'!Y135="","",'Mapa R. Fiscal'!Y135)</f>
        <v/>
      </c>
      <c r="J132" s="475" t="str">
        <f>IF('Mapa R. Fiscal'!AA135="","",'Mapa R. Fiscal'!AA135)</f>
        <v/>
      </c>
      <c r="K132" s="475" t="str">
        <f t="shared" si="1"/>
        <v/>
      </c>
      <c r="L132" s="475" t="str">
        <f>IF('Mapa R. Fiscal'!AD135="","",'Mapa R. Fiscal'!AD135)</f>
        <v/>
      </c>
      <c r="M132" s="356" t="str">
        <f>IF('Mapa R. Fiscal'!P135="","",'Mapa R. Fiscal'!P135)</f>
        <v/>
      </c>
      <c r="N132" s="70"/>
      <c r="O132" s="70"/>
      <c r="P132" s="70"/>
      <c r="Q132" s="194"/>
    </row>
    <row r="133" spans="1:17" ht="43.5" customHeight="1" x14ac:dyDescent="0.25">
      <c r="A133" s="118" t="s">
        <v>753</v>
      </c>
      <c r="B133" s="796"/>
      <c r="C133" s="798" t="str">
        <f>IF('Mapa R. Fiscal'!E136="","",'Mapa R. Fiscal'!E136)</f>
        <v/>
      </c>
      <c r="D133" s="804"/>
      <c r="E133" s="798" t="str">
        <f>IF('Mapa R. Fiscal'!D136="","",'Mapa R. Fiscal'!D136)</f>
        <v/>
      </c>
      <c r="F133" s="878" t="str">
        <f>IF('Mapa R. Fiscal'!H136="","",'Mapa R. Fiscal'!H136)</f>
        <v/>
      </c>
      <c r="G133" s="878" t="str">
        <f>IF('Mapa R. Fiscal'!L136="","",'Mapa R. Fiscal'!L136)</f>
        <v/>
      </c>
      <c r="H133" s="87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75" t="str">
        <f>IF('Mapa R. Fiscal'!Y136="","",'Mapa R. Fiscal'!Y136)</f>
        <v/>
      </c>
      <c r="J133" s="475" t="str">
        <f>IF('Mapa R. Fiscal'!AA136="","",'Mapa R. Fiscal'!AA136)</f>
        <v/>
      </c>
      <c r="K133" s="475" t="str">
        <f t="shared" si="1"/>
        <v/>
      </c>
      <c r="L133" s="475" t="str">
        <f>IF('Mapa R. Fiscal'!AD136="","",'Mapa R. Fiscal'!AD136)</f>
        <v/>
      </c>
      <c r="M133" s="356" t="str">
        <f>IF('Mapa R. Fiscal'!P136="","",'Mapa R. Fiscal'!P136)</f>
        <v/>
      </c>
      <c r="N133" s="70"/>
      <c r="O133" s="70"/>
      <c r="P133" s="70"/>
      <c r="Q133" s="194"/>
    </row>
    <row r="134" spans="1:17" ht="43.5" customHeight="1" x14ac:dyDescent="0.25">
      <c r="A134" s="118" t="s">
        <v>754</v>
      </c>
      <c r="B134" s="797"/>
      <c r="C134" s="799"/>
      <c r="D134" s="800"/>
      <c r="E134" s="799"/>
      <c r="F134" s="801"/>
      <c r="G134" s="801"/>
      <c r="H134" s="802"/>
      <c r="I134" s="475" t="str">
        <f>IF('Mapa R. Fiscal'!Y137="","",'Mapa R. Fiscal'!Y137)</f>
        <v/>
      </c>
      <c r="J134" s="475" t="str">
        <f>IF('Mapa R. Fiscal'!AA137="","",'Mapa R. Fiscal'!AA137)</f>
        <v/>
      </c>
      <c r="K134" s="475" t="str">
        <f t="shared" si="1"/>
        <v/>
      </c>
      <c r="L134" s="475" t="str">
        <f>IF('Mapa R. Fiscal'!AD137="","",'Mapa R. Fiscal'!AD137)</f>
        <v/>
      </c>
      <c r="M134" s="356" t="str">
        <f>IF('Mapa R. Fiscal'!P137="","",'Mapa R. Fiscal'!P137)</f>
        <v/>
      </c>
      <c r="N134" s="70"/>
      <c r="O134" s="70"/>
      <c r="P134" s="70"/>
      <c r="Q134" s="194"/>
    </row>
    <row r="135" spans="1:17" ht="43.5" customHeight="1" x14ac:dyDescent="0.25">
      <c r="A135" s="118" t="s">
        <v>755</v>
      </c>
      <c r="B135" s="797"/>
      <c r="C135" s="799"/>
      <c r="D135" s="800"/>
      <c r="E135" s="799"/>
      <c r="F135" s="801"/>
      <c r="G135" s="801"/>
      <c r="H135" s="802"/>
      <c r="I135" s="475" t="str">
        <f>IF('Mapa R. Fiscal'!Y138="","",'Mapa R. Fiscal'!Y138)</f>
        <v/>
      </c>
      <c r="J135" s="475" t="str">
        <f>IF('Mapa R. Fiscal'!AA138="","",'Mapa R. Fiscal'!AA138)</f>
        <v/>
      </c>
      <c r="K135" s="475"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75" t="str">
        <f>IF('Mapa R. Fiscal'!AD138="","",'Mapa R. Fiscal'!AD138)</f>
        <v/>
      </c>
      <c r="M135" s="356" t="str">
        <f>IF('Mapa R. Fiscal'!P138="","",'Mapa R. Fiscal'!P138)</f>
        <v/>
      </c>
      <c r="N135" s="70"/>
      <c r="O135" s="70"/>
      <c r="P135" s="70"/>
      <c r="Q135" s="194"/>
    </row>
    <row r="136" spans="1:17" ht="43.5" customHeight="1" x14ac:dyDescent="0.25">
      <c r="A136" s="118" t="s">
        <v>756</v>
      </c>
      <c r="B136" s="797"/>
      <c r="C136" s="799"/>
      <c r="D136" s="800"/>
      <c r="E136" s="799"/>
      <c r="F136" s="801"/>
      <c r="G136" s="801"/>
      <c r="H136" s="802"/>
      <c r="I136" s="475" t="str">
        <f>IF('Mapa R. Fiscal'!Y139="","",'Mapa R. Fiscal'!Y139)</f>
        <v/>
      </c>
      <c r="J136" s="475" t="str">
        <f>IF('Mapa R. Fiscal'!AA139="","",'Mapa R. Fiscal'!AA139)</f>
        <v/>
      </c>
      <c r="K136" s="475" t="str">
        <f t="shared" si="2"/>
        <v/>
      </c>
      <c r="L136" s="475" t="str">
        <f>IF('Mapa R. Fiscal'!AD139="","",'Mapa R. Fiscal'!AD139)</f>
        <v/>
      </c>
      <c r="M136" s="356" t="str">
        <f>IF('Mapa R. Fiscal'!P139="","",'Mapa R. Fiscal'!P139)</f>
        <v/>
      </c>
      <c r="N136" s="70"/>
      <c r="O136" s="70"/>
      <c r="P136" s="70"/>
      <c r="Q136" s="194"/>
    </row>
    <row r="137" spans="1:17" ht="43.5" customHeight="1" x14ac:dyDescent="0.25">
      <c r="A137" s="118" t="s">
        <v>757</v>
      </c>
      <c r="B137" s="797"/>
      <c r="C137" s="799"/>
      <c r="D137" s="800"/>
      <c r="E137" s="799"/>
      <c r="F137" s="801"/>
      <c r="G137" s="801"/>
      <c r="H137" s="802"/>
      <c r="I137" s="475" t="str">
        <f>IF('Mapa R. Fiscal'!Y140="","",'Mapa R. Fiscal'!Y140)</f>
        <v/>
      </c>
      <c r="J137" s="475" t="str">
        <f>IF('Mapa R. Fiscal'!AA140="","",'Mapa R. Fiscal'!AA140)</f>
        <v/>
      </c>
      <c r="K137" s="475" t="str">
        <f t="shared" si="2"/>
        <v/>
      </c>
      <c r="L137" s="475" t="str">
        <f>IF('Mapa R. Fiscal'!AD140="","",'Mapa R. Fiscal'!AD140)</f>
        <v/>
      </c>
      <c r="M137" s="356" t="str">
        <f>IF('Mapa R. Fiscal'!P140="","",'Mapa R. Fiscal'!P140)</f>
        <v/>
      </c>
      <c r="N137" s="70"/>
      <c r="O137" s="70"/>
      <c r="P137" s="70"/>
      <c r="Q137" s="194"/>
    </row>
    <row r="138" spans="1:17" ht="43.5" customHeight="1" x14ac:dyDescent="0.25">
      <c r="A138" s="118" t="s">
        <v>758</v>
      </c>
      <c r="B138" s="797"/>
      <c r="C138" s="799"/>
      <c r="D138" s="800"/>
      <c r="E138" s="799"/>
      <c r="F138" s="801"/>
      <c r="G138" s="801"/>
      <c r="H138" s="802"/>
      <c r="I138" s="475" t="str">
        <f>IF('Mapa R. Fiscal'!Y141="","",'Mapa R. Fiscal'!Y141)</f>
        <v/>
      </c>
      <c r="J138" s="475" t="str">
        <f>IF('Mapa R. Fiscal'!AA141="","",'Mapa R. Fiscal'!AA141)</f>
        <v/>
      </c>
      <c r="K138" s="475" t="str">
        <f t="shared" si="2"/>
        <v/>
      </c>
      <c r="L138" s="475" t="str">
        <f>IF('Mapa R. Fiscal'!AD141="","",'Mapa R. Fiscal'!AD141)</f>
        <v/>
      </c>
      <c r="M138" s="356" t="str">
        <f>IF('Mapa R. Fiscal'!P141="","",'Mapa R. Fiscal'!P141)</f>
        <v/>
      </c>
      <c r="N138" s="70"/>
      <c r="O138" s="70"/>
      <c r="P138" s="70"/>
      <c r="Q138" s="194"/>
    </row>
    <row r="139" spans="1:17" ht="43.5" customHeight="1" x14ac:dyDescent="0.25">
      <c r="A139" s="118" t="s">
        <v>759</v>
      </c>
      <c r="B139" s="796"/>
      <c r="C139" s="798" t="str">
        <f>IF('Mapa R. Fiscal'!E142="","",'Mapa R. Fiscal'!E142)</f>
        <v/>
      </c>
      <c r="D139" s="804"/>
      <c r="E139" s="798" t="str">
        <f>IF('Mapa R. Fiscal'!D142="","",'Mapa R. Fiscal'!D142)</f>
        <v/>
      </c>
      <c r="F139" s="878" t="str">
        <f>IF('Mapa R. Fiscal'!H142="","",'Mapa R. Fiscal'!H142)</f>
        <v/>
      </c>
      <c r="G139" s="878" t="str">
        <f>IF('Mapa R. Fiscal'!L142="","",'Mapa R. Fiscal'!L142)</f>
        <v/>
      </c>
      <c r="H139" s="87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75" t="str">
        <f>IF('Mapa R. Fiscal'!Y142="","",'Mapa R. Fiscal'!Y142)</f>
        <v/>
      </c>
      <c r="J139" s="475" t="str">
        <f>IF('Mapa R. Fiscal'!AA142="","",'Mapa R. Fiscal'!AA142)</f>
        <v/>
      </c>
      <c r="K139" s="475" t="str">
        <f t="shared" si="2"/>
        <v/>
      </c>
      <c r="L139" s="475" t="str">
        <f>IF('Mapa R. Fiscal'!AD142="","",'Mapa R. Fiscal'!AD142)</f>
        <v/>
      </c>
      <c r="M139" s="356" t="str">
        <f>IF('Mapa R. Fiscal'!P142="","",'Mapa R. Fiscal'!P142)</f>
        <v/>
      </c>
      <c r="N139" s="70"/>
      <c r="O139" s="70"/>
      <c r="P139" s="70"/>
      <c r="Q139" s="194"/>
    </row>
    <row r="140" spans="1:17" ht="43.5" customHeight="1" x14ac:dyDescent="0.25">
      <c r="A140" s="118" t="s">
        <v>760</v>
      </c>
      <c r="B140" s="797"/>
      <c r="C140" s="799"/>
      <c r="D140" s="800"/>
      <c r="E140" s="799"/>
      <c r="F140" s="801"/>
      <c r="G140" s="801"/>
      <c r="H140" s="802"/>
      <c r="I140" s="475" t="str">
        <f>IF('Mapa R. Fiscal'!Y143="","",'Mapa R. Fiscal'!Y143)</f>
        <v/>
      </c>
      <c r="J140" s="475" t="str">
        <f>IF('Mapa R. Fiscal'!AA143="","",'Mapa R. Fiscal'!AA143)</f>
        <v/>
      </c>
      <c r="K140" s="475" t="str">
        <f t="shared" si="2"/>
        <v/>
      </c>
      <c r="L140" s="475" t="str">
        <f>IF('Mapa R. Fiscal'!AD143="","",'Mapa R. Fiscal'!AD143)</f>
        <v/>
      </c>
      <c r="M140" s="356" t="str">
        <f>IF('Mapa R. Fiscal'!P143="","",'Mapa R. Fiscal'!P143)</f>
        <v/>
      </c>
      <c r="N140" s="70"/>
      <c r="O140" s="70"/>
      <c r="P140" s="70"/>
      <c r="Q140" s="194"/>
    </row>
    <row r="141" spans="1:17" ht="43.5" customHeight="1" x14ac:dyDescent="0.25">
      <c r="A141" s="118" t="s">
        <v>761</v>
      </c>
      <c r="B141" s="797"/>
      <c r="C141" s="799"/>
      <c r="D141" s="800"/>
      <c r="E141" s="799"/>
      <c r="F141" s="801"/>
      <c r="G141" s="801"/>
      <c r="H141" s="802"/>
      <c r="I141" s="475" t="str">
        <f>IF('Mapa R. Fiscal'!Y144="","",'Mapa R. Fiscal'!Y144)</f>
        <v/>
      </c>
      <c r="J141" s="475" t="str">
        <f>IF('Mapa R. Fiscal'!AA144="","",'Mapa R. Fiscal'!AA144)</f>
        <v/>
      </c>
      <c r="K141" s="475" t="str">
        <f t="shared" si="2"/>
        <v/>
      </c>
      <c r="L141" s="475" t="str">
        <f>IF('Mapa R. Fiscal'!AD144="","",'Mapa R. Fiscal'!AD144)</f>
        <v/>
      </c>
      <c r="M141" s="356" t="str">
        <f>IF('Mapa R. Fiscal'!P144="","",'Mapa R. Fiscal'!P144)</f>
        <v/>
      </c>
      <c r="N141" s="70"/>
      <c r="O141" s="70"/>
      <c r="P141" s="70"/>
      <c r="Q141" s="194"/>
    </row>
    <row r="142" spans="1:17" ht="43.5" customHeight="1" x14ac:dyDescent="0.25">
      <c r="A142" s="118" t="s">
        <v>762</v>
      </c>
      <c r="B142" s="797"/>
      <c r="C142" s="799"/>
      <c r="D142" s="800"/>
      <c r="E142" s="799"/>
      <c r="F142" s="801"/>
      <c r="G142" s="801"/>
      <c r="H142" s="802"/>
      <c r="I142" s="475" t="str">
        <f>IF('Mapa R. Fiscal'!Y145="","",'Mapa R. Fiscal'!Y145)</f>
        <v/>
      </c>
      <c r="J142" s="475" t="str">
        <f>IF('Mapa R. Fiscal'!AA145="","",'Mapa R. Fiscal'!AA145)</f>
        <v/>
      </c>
      <c r="K142" s="475" t="str">
        <f t="shared" si="2"/>
        <v/>
      </c>
      <c r="L142" s="475" t="str">
        <f>IF('Mapa R. Fiscal'!AD145="","",'Mapa R. Fiscal'!AD145)</f>
        <v/>
      </c>
      <c r="M142" s="356" t="str">
        <f>IF('Mapa R. Fiscal'!P145="","",'Mapa R. Fiscal'!P145)</f>
        <v/>
      </c>
      <c r="N142" s="70"/>
      <c r="O142" s="70"/>
      <c r="P142" s="70"/>
      <c r="Q142" s="194"/>
    </row>
    <row r="143" spans="1:17" ht="43.5" customHeight="1" x14ac:dyDescent="0.25">
      <c r="A143" s="118" t="s">
        <v>763</v>
      </c>
      <c r="B143" s="797"/>
      <c r="C143" s="799"/>
      <c r="D143" s="800"/>
      <c r="E143" s="799"/>
      <c r="F143" s="801"/>
      <c r="G143" s="801"/>
      <c r="H143" s="802"/>
      <c r="I143" s="475" t="str">
        <f>IF('Mapa R. Fiscal'!Y146="","",'Mapa R. Fiscal'!Y146)</f>
        <v/>
      </c>
      <c r="J143" s="475" t="str">
        <f>IF('Mapa R. Fiscal'!AA146="","",'Mapa R. Fiscal'!AA146)</f>
        <v/>
      </c>
      <c r="K143" s="475" t="str">
        <f t="shared" si="2"/>
        <v/>
      </c>
      <c r="L143" s="475" t="str">
        <f>IF('Mapa R. Fiscal'!AD146="","",'Mapa R. Fiscal'!AD146)</f>
        <v/>
      </c>
      <c r="M143" s="356" t="str">
        <f>IF('Mapa R. Fiscal'!P146="","",'Mapa R. Fiscal'!P146)</f>
        <v/>
      </c>
      <c r="N143" s="70"/>
      <c r="O143" s="70"/>
      <c r="P143" s="70"/>
      <c r="Q143" s="194"/>
    </row>
    <row r="144" spans="1:17" ht="43.5" customHeight="1" x14ac:dyDescent="0.25">
      <c r="A144" s="118" t="s">
        <v>764</v>
      </c>
      <c r="B144" s="797"/>
      <c r="C144" s="799"/>
      <c r="D144" s="800"/>
      <c r="E144" s="799"/>
      <c r="F144" s="801"/>
      <c r="G144" s="801"/>
      <c r="H144" s="802"/>
      <c r="I144" s="475" t="str">
        <f>IF('Mapa R. Fiscal'!Y147="","",'Mapa R. Fiscal'!Y147)</f>
        <v/>
      </c>
      <c r="J144" s="475" t="str">
        <f>IF('Mapa R. Fiscal'!AA147="","",'Mapa R. Fiscal'!AA147)</f>
        <v/>
      </c>
      <c r="K144" s="475" t="str">
        <f t="shared" si="2"/>
        <v/>
      </c>
      <c r="L144" s="475" t="str">
        <f>IF('Mapa R. Fiscal'!AD147="","",'Mapa R. Fiscal'!AD147)</f>
        <v/>
      </c>
      <c r="M144" s="356" t="str">
        <f>IF('Mapa R. Fiscal'!P147="","",'Mapa R. Fiscal'!P147)</f>
        <v/>
      </c>
      <c r="N144" s="70"/>
      <c r="O144" s="70"/>
      <c r="P144" s="70"/>
      <c r="Q144" s="194"/>
    </row>
    <row r="145" spans="1:17" ht="43.5" customHeight="1" x14ac:dyDescent="0.25">
      <c r="A145" s="118" t="s">
        <v>765</v>
      </c>
      <c r="B145" s="796"/>
      <c r="C145" s="798" t="str">
        <f>IF('Mapa R. Fiscal'!E148="","",'Mapa R. Fiscal'!E148)</f>
        <v/>
      </c>
      <c r="D145" s="804"/>
      <c r="E145" s="798" t="str">
        <f>IF('Mapa R. Fiscal'!D148="","",'Mapa R. Fiscal'!D148)</f>
        <v/>
      </c>
      <c r="F145" s="878" t="str">
        <f>IF('Mapa R. Fiscal'!H148="","",'Mapa R. Fiscal'!H148)</f>
        <v/>
      </c>
      <c r="G145" s="878" t="str">
        <f>IF('Mapa R. Fiscal'!L148="","",'Mapa R. Fiscal'!L148)</f>
        <v/>
      </c>
      <c r="H145" s="87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75" t="str">
        <f>IF('Mapa R. Fiscal'!Y148="","",'Mapa R. Fiscal'!Y148)</f>
        <v/>
      </c>
      <c r="J145" s="475" t="str">
        <f>IF('Mapa R. Fiscal'!AA148="","",'Mapa R. Fiscal'!AA148)</f>
        <v/>
      </c>
      <c r="K145" s="475" t="str">
        <f t="shared" si="2"/>
        <v/>
      </c>
      <c r="L145" s="475" t="str">
        <f>IF('Mapa R. Fiscal'!AD148="","",'Mapa R. Fiscal'!AD148)</f>
        <v/>
      </c>
      <c r="M145" s="356" t="str">
        <f>IF('Mapa R. Fiscal'!P148="","",'Mapa R. Fiscal'!P148)</f>
        <v/>
      </c>
      <c r="N145" s="70"/>
      <c r="O145" s="70"/>
      <c r="P145" s="70"/>
      <c r="Q145" s="194"/>
    </row>
    <row r="146" spans="1:17" ht="43.5" customHeight="1" x14ac:dyDescent="0.25">
      <c r="A146" s="118" t="s">
        <v>766</v>
      </c>
      <c r="B146" s="797"/>
      <c r="C146" s="799"/>
      <c r="D146" s="800"/>
      <c r="E146" s="799"/>
      <c r="F146" s="801"/>
      <c r="G146" s="801"/>
      <c r="H146" s="802"/>
      <c r="I146" s="475" t="str">
        <f>IF('Mapa R. Fiscal'!Y149="","",'Mapa R. Fiscal'!Y149)</f>
        <v/>
      </c>
      <c r="J146" s="475" t="str">
        <f>IF('Mapa R. Fiscal'!AA149="","",'Mapa R. Fiscal'!AA149)</f>
        <v/>
      </c>
      <c r="K146" s="475" t="str">
        <f t="shared" si="2"/>
        <v/>
      </c>
      <c r="L146" s="475" t="str">
        <f>IF('Mapa R. Fiscal'!AD149="","",'Mapa R. Fiscal'!AD149)</f>
        <v/>
      </c>
      <c r="M146" s="356" t="str">
        <f>IF('Mapa R. Fiscal'!P149="","",'Mapa R. Fiscal'!P149)</f>
        <v/>
      </c>
      <c r="N146" s="70"/>
      <c r="O146" s="70"/>
      <c r="P146" s="70"/>
      <c r="Q146" s="194"/>
    </row>
    <row r="147" spans="1:17" ht="43.5" customHeight="1" x14ac:dyDescent="0.25">
      <c r="A147" s="118" t="s">
        <v>767</v>
      </c>
      <c r="B147" s="797"/>
      <c r="C147" s="799"/>
      <c r="D147" s="800"/>
      <c r="E147" s="799"/>
      <c r="F147" s="801"/>
      <c r="G147" s="801"/>
      <c r="H147" s="802"/>
      <c r="I147" s="475" t="str">
        <f>IF('Mapa R. Fiscal'!Y150="","",'Mapa R. Fiscal'!Y150)</f>
        <v/>
      </c>
      <c r="J147" s="475" t="str">
        <f>IF('Mapa R. Fiscal'!AA150="","",'Mapa R. Fiscal'!AA150)</f>
        <v/>
      </c>
      <c r="K147" s="475" t="str">
        <f t="shared" si="2"/>
        <v/>
      </c>
      <c r="L147" s="475" t="str">
        <f>IF('Mapa R. Fiscal'!AD150="","",'Mapa R. Fiscal'!AD150)</f>
        <v/>
      </c>
      <c r="M147" s="356" t="str">
        <f>IF('Mapa R. Fiscal'!P150="","",'Mapa R. Fiscal'!P150)</f>
        <v/>
      </c>
      <c r="N147" s="70"/>
      <c r="O147" s="70"/>
      <c r="P147" s="70"/>
      <c r="Q147" s="194"/>
    </row>
    <row r="148" spans="1:17" ht="43.5" customHeight="1" x14ac:dyDescent="0.25">
      <c r="A148" s="118" t="s">
        <v>768</v>
      </c>
      <c r="B148" s="797"/>
      <c r="C148" s="799"/>
      <c r="D148" s="800"/>
      <c r="E148" s="799"/>
      <c r="F148" s="801"/>
      <c r="G148" s="801"/>
      <c r="H148" s="802"/>
      <c r="I148" s="475" t="str">
        <f>IF('Mapa R. Fiscal'!Y151="","",'Mapa R. Fiscal'!Y151)</f>
        <v/>
      </c>
      <c r="J148" s="475" t="str">
        <f>IF('Mapa R. Fiscal'!AA151="","",'Mapa R. Fiscal'!AA151)</f>
        <v/>
      </c>
      <c r="K148" s="475" t="str">
        <f t="shared" si="2"/>
        <v/>
      </c>
      <c r="L148" s="475" t="str">
        <f>IF('Mapa R. Fiscal'!AD151="","",'Mapa R. Fiscal'!AD151)</f>
        <v/>
      </c>
      <c r="M148" s="356" t="str">
        <f>IF('Mapa R. Fiscal'!P151="","",'Mapa R. Fiscal'!P151)</f>
        <v/>
      </c>
      <c r="N148" s="70"/>
      <c r="O148" s="70"/>
      <c r="P148" s="70"/>
      <c r="Q148" s="194"/>
    </row>
    <row r="149" spans="1:17" ht="43.5" customHeight="1" x14ac:dyDescent="0.25">
      <c r="A149" s="118" t="s">
        <v>769</v>
      </c>
      <c r="B149" s="797"/>
      <c r="C149" s="799"/>
      <c r="D149" s="800"/>
      <c r="E149" s="799"/>
      <c r="F149" s="801"/>
      <c r="G149" s="801"/>
      <c r="H149" s="802"/>
      <c r="I149" s="475" t="str">
        <f>IF('Mapa R. Fiscal'!Y152="","",'Mapa R. Fiscal'!Y152)</f>
        <v/>
      </c>
      <c r="J149" s="475" t="str">
        <f>IF('Mapa R. Fiscal'!AA152="","",'Mapa R. Fiscal'!AA152)</f>
        <v/>
      </c>
      <c r="K149" s="475" t="str">
        <f t="shared" si="2"/>
        <v/>
      </c>
      <c r="L149" s="475" t="str">
        <f>IF('Mapa R. Fiscal'!AD152="","",'Mapa R. Fiscal'!AD152)</f>
        <v/>
      </c>
      <c r="M149" s="356" t="str">
        <f>IF('Mapa R. Fiscal'!P152="","",'Mapa R. Fiscal'!P152)</f>
        <v/>
      </c>
      <c r="N149" s="70"/>
      <c r="O149" s="70"/>
      <c r="P149" s="70"/>
      <c r="Q149" s="194"/>
    </row>
    <row r="150" spans="1:17" ht="43.5" customHeight="1" x14ac:dyDescent="0.25">
      <c r="A150" s="118" t="s">
        <v>770</v>
      </c>
      <c r="B150" s="797"/>
      <c r="C150" s="799"/>
      <c r="D150" s="800"/>
      <c r="E150" s="799"/>
      <c r="F150" s="801"/>
      <c r="G150" s="801"/>
      <c r="H150" s="802"/>
      <c r="I150" s="475" t="str">
        <f>IF('Mapa R. Fiscal'!Y153="","",'Mapa R. Fiscal'!Y153)</f>
        <v/>
      </c>
      <c r="J150" s="475" t="str">
        <f>IF('Mapa R. Fiscal'!AA153="","",'Mapa R. Fiscal'!AA153)</f>
        <v/>
      </c>
      <c r="K150" s="475" t="str">
        <f t="shared" si="2"/>
        <v/>
      </c>
      <c r="L150" s="475" t="str">
        <f>IF('Mapa R. Fiscal'!AD153="","",'Mapa R. Fiscal'!AD153)</f>
        <v/>
      </c>
      <c r="M150" s="356" t="str">
        <f>IF('Mapa R. Fiscal'!P153="","",'Mapa R. Fiscal'!P153)</f>
        <v/>
      </c>
      <c r="N150" s="70"/>
      <c r="O150" s="70"/>
      <c r="P150" s="70"/>
      <c r="Q150" s="194"/>
    </row>
    <row r="151" spans="1:17" ht="43.5" customHeight="1" x14ac:dyDescent="0.25">
      <c r="A151" s="118" t="s">
        <v>771</v>
      </c>
      <c r="B151" s="796"/>
      <c r="C151" s="798" t="str">
        <f>IF('Mapa R. Fiscal'!E154="","",'Mapa R. Fiscal'!E154)</f>
        <v/>
      </c>
      <c r="D151" s="804"/>
      <c r="E151" s="798" t="str">
        <f>IF('Mapa R. Fiscal'!D154="","",'Mapa R. Fiscal'!D154)</f>
        <v/>
      </c>
      <c r="F151" s="878" t="str">
        <f>IF('Mapa R. Fiscal'!H154="","",'Mapa R. Fiscal'!H154)</f>
        <v/>
      </c>
      <c r="G151" s="878" t="str">
        <f>IF('Mapa R. Fiscal'!L154="","",'Mapa R. Fiscal'!L154)</f>
        <v/>
      </c>
      <c r="H151" s="87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75" t="str">
        <f>IF('Mapa R. Fiscal'!Y154="","",'Mapa R. Fiscal'!Y154)</f>
        <v/>
      </c>
      <c r="J151" s="475" t="str">
        <f>IF('Mapa R. Fiscal'!AA154="","",'Mapa R. Fiscal'!AA154)</f>
        <v/>
      </c>
      <c r="K151" s="475" t="str">
        <f t="shared" si="2"/>
        <v/>
      </c>
      <c r="L151" s="475" t="str">
        <f>IF('Mapa R. Fiscal'!AD154="","",'Mapa R. Fiscal'!AD154)</f>
        <v/>
      </c>
      <c r="M151" s="356" t="str">
        <f>IF('Mapa R. Fiscal'!P154="","",'Mapa R. Fiscal'!P154)</f>
        <v/>
      </c>
      <c r="N151" s="70"/>
      <c r="O151" s="70"/>
      <c r="P151" s="70"/>
      <c r="Q151" s="194"/>
    </row>
    <row r="152" spans="1:17" ht="43.5" customHeight="1" x14ac:dyDescent="0.25">
      <c r="A152" s="118" t="s">
        <v>772</v>
      </c>
      <c r="B152" s="797"/>
      <c r="C152" s="799"/>
      <c r="D152" s="800"/>
      <c r="E152" s="799"/>
      <c r="F152" s="801"/>
      <c r="G152" s="801"/>
      <c r="H152" s="802"/>
      <c r="I152" s="475" t="str">
        <f>IF('Mapa R. Fiscal'!Y155="","",'Mapa R. Fiscal'!Y155)</f>
        <v/>
      </c>
      <c r="J152" s="475" t="str">
        <f>IF('Mapa R. Fiscal'!AA155="","",'Mapa R. Fiscal'!AA155)</f>
        <v/>
      </c>
      <c r="K152" s="475" t="str">
        <f t="shared" si="2"/>
        <v/>
      </c>
      <c r="L152" s="475" t="str">
        <f>IF('Mapa R. Fiscal'!AD155="","",'Mapa R. Fiscal'!AD155)</f>
        <v/>
      </c>
      <c r="M152" s="356" t="str">
        <f>IF('Mapa R. Fiscal'!P155="","",'Mapa R. Fiscal'!P155)</f>
        <v/>
      </c>
      <c r="N152" s="70"/>
      <c r="O152" s="70"/>
      <c r="P152" s="70"/>
      <c r="Q152" s="194"/>
    </row>
    <row r="153" spans="1:17" ht="43.5" customHeight="1" x14ac:dyDescent="0.25">
      <c r="A153" s="118" t="s">
        <v>773</v>
      </c>
      <c r="B153" s="797"/>
      <c r="C153" s="799"/>
      <c r="D153" s="800"/>
      <c r="E153" s="799"/>
      <c r="F153" s="801"/>
      <c r="G153" s="801"/>
      <c r="H153" s="802"/>
      <c r="I153" s="475" t="str">
        <f>IF('Mapa R. Fiscal'!Y156="","",'Mapa R. Fiscal'!Y156)</f>
        <v/>
      </c>
      <c r="J153" s="475" t="str">
        <f>IF('Mapa R. Fiscal'!AA156="","",'Mapa R. Fiscal'!AA156)</f>
        <v/>
      </c>
      <c r="K153" s="475" t="str">
        <f t="shared" si="2"/>
        <v/>
      </c>
      <c r="L153" s="475" t="str">
        <f>IF('Mapa R. Fiscal'!AD156="","",'Mapa R. Fiscal'!AD156)</f>
        <v/>
      </c>
      <c r="M153" s="356" t="str">
        <f>IF('Mapa R. Fiscal'!P156="","",'Mapa R. Fiscal'!P156)</f>
        <v/>
      </c>
      <c r="N153" s="70"/>
      <c r="O153" s="70"/>
      <c r="P153" s="70"/>
      <c r="Q153" s="194"/>
    </row>
    <row r="154" spans="1:17" ht="43.5" customHeight="1" x14ac:dyDescent="0.25">
      <c r="A154" s="118" t="s">
        <v>774</v>
      </c>
      <c r="B154" s="797"/>
      <c r="C154" s="799"/>
      <c r="D154" s="800"/>
      <c r="E154" s="799"/>
      <c r="F154" s="801"/>
      <c r="G154" s="801"/>
      <c r="H154" s="802"/>
      <c r="I154" s="475" t="str">
        <f>IF('Mapa R. Fiscal'!Y157="","",'Mapa R. Fiscal'!Y157)</f>
        <v/>
      </c>
      <c r="J154" s="475" t="str">
        <f>IF('Mapa R. Fiscal'!AA157="","",'Mapa R. Fiscal'!AA157)</f>
        <v/>
      </c>
      <c r="K154" s="475" t="str">
        <f t="shared" si="2"/>
        <v/>
      </c>
      <c r="L154" s="475" t="str">
        <f>IF('Mapa R. Fiscal'!AD157="","",'Mapa R. Fiscal'!AD157)</f>
        <v/>
      </c>
      <c r="M154" s="356" t="str">
        <f>IF('Mapa R. Fiscal'!P157="","",'Mapa R. Fiscal'!P157)</f>
        <v/>
      </c>
      <c r="N154" s="70"/>
      <c r="O154" s="70"/>
      <c r="P154" s="70"/>
      <c r="Q154" s="194"/>
    </row>
    <row r="155" spans="1:17" ht="43.5" customHeight="1" x14ac:dyDescent="0.25">
      <c r="A155" s="118" t="s">
        <v>775</v>
      </c>
      <c r="B155" s="797"/>
      <c r="C155" s="799"/>
      <c r="D155" s="800"/>
      <c r="E155" s="799"/>
      <c r="F155" s="801"/>
      <c r="G155" s="801"/>
      <c r="H155" s="802"/>
      <c r="I155" s="475" t="str">
        <f>IF('Mapa R. Fiscal'!Y158="","",'Mapa R. Fiscal'!Y158)</f>
        <v/>
      </c>
      <c r="J155" s="475" t="str">
        <f>IF('Mapa R. Fiscal'!AA158="","",'Mapa R. Fiscal'!AA158)</f>
        <v/>
      </c>
      <c r="K155" s="475" t="str">
        <f t="shared" si="2"/>
        <v/>
      </c>
      <c r="L155" s="475" t="str">
        <f>IF('Mapa R. Fiscal'!AD158="","",'Mapa R. Fiscal'!AD158)</f>
        <v/>
      </c>
      <c r="M155" s="356" t="str">
        <f>IF('Mapa R. Fiscal'!P158="","",'Mapa R. Fiscal'!P158)</f>
        <v/>
      </c>
      <c r="N155" s="70"/>
      <c r="O155" s="70"/>
      <c r="P155" s="70"/>
      <c r="Q155" s="194"/>
    </row>
    <row r="156" spans="1:17" ht="43.5" customHeight="1" x14ac:dyDescent="0.25">
      <c r="A156" s="118" t="s">
        <v>776</v>
      </c>
      <c r="B156" s="797"/>
      <c r="C156" s="799"/>
      <c r="D156" s="800"/>
      <c r="E156" s="799"/>
      <c r="F156" s="801"/>
      <c r="G156" s="801"/>
      <c r="H156" s="802"/>
      <c r="I156" s="475" t="str">
        <f>IF('Mapa R. Fiscal'!Y159="","",'Mapa R. Fiscal'!Y159)</f>
        <v/>
      </c>
      <c r="J156" s="475" t="str">
        <f>IF('Mapa R. Fiscal'!AA159="","",'Mapa R. Fiscal'!AA159)</f>
        <v/>
      </c>
      <c r="K156" s="475" t="str">
        <f t="shared" si="2"/>
        <v/>
      </c>
      <c r="L156" s="475" t="str">
        <f>IF('Mapa R. Fiscal'!AD159="","",'Mapa R. Fiscal'!AD159)</f>
        <v/>
      </c>
      <c r="M156" s="356" t="str">
        <f>IF('Mapa R. Fiscal'!P159="","",'Mapa R. Fiscal'!P159)</f>
        <v/>
      </c>
      <c r="N156" s="70"/>
      <c r="O156" s="70"/>
      <c r="P156" s="70"/>
      <c r="Q156" s="194"/>
    </row>
    <row r="157" spans="1:17" ht="43.5" customHeight="1" x14ac:dyDescent="0.25">
      <c r="A157" s="118" t="s">
        <v>777</v>
      </c>
      <c r="B157" s="796"/>
      <c r="C157" s="798" t="str">
        <f>IF('Mapa R. Fiscal'!E160="","",'Mapa R. Fiscal'!E160)</f>
        <v/>
      </c>
      <c r="D157" s="804"/>
      <c r="E157" s="798" t="str">
        <f>IF('Mapa R. Fiscal'!D160="","",'Mapa R. Fiscal'!D160)</f>
        <v/>
      </c>
      <c r="F157" s="878" t="str">
        <f>IF('Mapa R. Fiscal'!H160="","",'Mapa R. Fiscal'!H160)</f>
        <v/>
      </c>
      <c r="G157" s="878" t="str">
        <f>IF('Mapa R. Fiscal'!L160="","",'Mapa R. Fiscal'!L160)</f>
        <v/>
      </c>
      <c r="H157" s="87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75" t="str">
        <f>IF('Mapa R. Fiscal'!Y160="","",'Mapa R. Fiscal'!Y160)</f>
        <v/>
      </c>
      <c r="J157" s="475" t="str">
        <f>IF('Mapa R. Fiscal'!AA160="","",'Mapa R. Fiscal'!AA160)</f>
        <v/>
      </c>
      <c r="K157" s="475" t="str">
        <f t="shared" si="2"/>
        <v/>
      </c>
      <c r="L157" s="475" t="str">
        <f>IF('Mapa R. Fiscal'!AD160="","",'Mapa R. Fiscal'!AD160)</f>
        <v/>
      </c>
      <c r="M157" s="356" t="str">
        <f>IF('Mapa R. Fiscal'!P160="","",'Mapa R. Fiscal'!P160)</f>
        <v/>
      </c>
      <c r="N157" s="70"/>
      <c r="O157" s="70"/>
      <c r="P157" s="70"/>
      <c r="Q157" s="194"/>
    </row>
    <row r="158" spans="1:17" ht="43.5" customHeight="1" x14ac:dyDescent="0.25">
      <c r="A158" s="118" t="s">
        <v>778</v>
      </c>
      <c r="B158" s="797"/>
      <c r="C158" s="799"/>
      <c r="D158" s="800"/>
      <c r="E158" s="799"/>
      <c r="F158" s="801"/>
      <c r="G158" s="801"/>
      <c r="H158" s="802"/>
      <c r="I158" s="475" t="str">
        <f>IF('Mapa R. Fiscal'!Y161="","",'Mapa R. Fiscal'!Y161)</f>
        <v/>
      </c>
      <c r="J158" s="475" t="str">
        <f>IF('Mapa R. Fiscal'!AA161="","",'Mapa R. Fiscal'!AA161)</f>
        <v/>
      </c>
      <c r="K158" s="475" t="str">
        <f t="shared" si="2"/>
        <v/>
      </c>
      <c r="L158" s="475" t="str">
        <f>IF('Mapa R. Fiscal'!AD161="","",'Mapa R. Fiscal'!AD161)</f>
        <v/>
      </c>
      <c r="M158" s="356" t="str">
        <f>IF('Mapa R. Fiscal'!P161="","",'Mapa R. Fiscal'!P161)</f>
        <v/>
      </c>
      <c r="N158" s="70"/>
      <c r="O158" s="70"/>
      <c r="P158" s="70"/>
      <c r="Q158" s="194"/>
    </row>
    <row r="159" spans="1:17" ht="43.5" customHeight="1" x14ac:dyDescent="0.25">
      <c r="A159" s="118" t="s">
        <v>779</v>
      </c>
      <c r="B159" s="797"/>
      <c r="C159" s="799"/>
      <c r="D159" s="800"/>
      <c r="E159" s="799"/>
      <c r="F159" s="801"/>
      <c r="G159" s="801"/>
      <c r="H159" s="802"/>
      <c r="I159" s="475" t="str">
        <f>IF('Mapa R. Fiscal'!Y162="","",'Mapa R. Fiscal'!Y162)</f>
        <v/>
      </c>
      <c r="J159" s="475" t="str">
        <f>IF('Mapa R. Fiscal'!AA162="","",'Mapa R. Fiscal'!AA162)</f>
        <v/>
      </c>
      <c r="K159" s="475" t="str">
        <f t="shared" si="2"/>
        <v/>
      </c>
      <c r="L159" s="475" t="str">
        <f>IF('Mapa R. Fiscal'!AD162="","",'Mapa R. Fiscal'!AD162)</f>
        <v/>
      </c>
      <c r="M159" s="356" t="str">
        <f>IF('Mapa R. Fiscal'!P162="","",'Mapa R. Fiscal'!P162)</f>
        <v/>
      </c>
      <c r="N159" s="70"/>
      <c r="O159" s="70"/>
      <c r="P159" s="70"/>
      <c r="Q159" s="194"/>
    </row>
    <row r="160" spans="1:17" ht="43.5" customHeight="1" x14ac:dyDescent="0.25">
      <c r="A160" s="118" t="s">
        <v>780</v>
      </c>
      <c r="B160" s="797"/>
      <c r="C160" s="799"/>
      <c r="D160" s="800"/>
      <c r="E160" s="799"/>
      <c r="F160" s="801"/>
      <c r="G160" s="801"/>
      <c r="H160" s="802"/>
      <c r="I160" s="475" t="str">
        <f>IF('Mapa R. Fiscal'!Y163="","",'Mapa R. Fiscal'!Y163)</f>
        <v/>
      </c>
      <c r="J160" s="475" t="str">
        <f>IF('Mapa R. Fiscal'!AA163="","",'Mapa R. Fiscal'!AA163)</f>
        <v/>
      </c>
      <c r="K160" s="475" t="str">
        <f t="shared" si="2"/>
        <v/>
      </c>
      <c r="L160" s="475" t="str">
        <f>IF('Mapa R. Fiscal'!AD163="","",'Mapa R. Fiscal'!AD163)</f>
        <v/>
      </c>
      <c r="M160" s="356" t="str">
        <f>IF('Mapa R. Fiscal'!P163="","",'Mapa R. Fiscal'!P163)</f>
        <v/>
      </c>
      <c r="N160" s="70"/>
      <c r="O160" s="70"/>
      <c r="P160" s="70"/>
      <c r="Q160" s="194"/>
    </row>
    <row r="161" spans="1:17" ht="43.5" customHeight="1" x14ac:dyDescent="0.25">
      <c r="A161" s="118" t="s">
        <v>781</v>
      </c>
      <c r="B161" s="797"/>
      <c r="C161" s="799"/>
      <c r="D161" s="800"/>
      <c r="E161" s="799"/>
      <c r="F161" s="801"/>
      <c r="G161" s="801"/>
      <c r="H161" s="802"/>
      <c r="I161" s="475" t="str">
        <f>IF('Mapa R. Fiscal'!Y164="","",'Mapa R. Fiscal'!Y164)</f>
        <v/>
      </c>
      <c r="J161" s="475" t="str">
        <f>IF('Mapa R. Fiscal'!AA164="","",'Mapa R. Fiscal'!AA164)</f>
        <v/>
      </c>
      <c r="K161" s="475" t="str">
        <f t="shared" si="2"/>
        <v/>
      </c>
      <c r="L161" s="475" t="str">
        <f>IF('Mapa R. Fiscal'!AD164="","",'Mapa R. Fiscal'!AD164)</f>
        <v/>
      </c>
      <c r="M161" s="356" t="str">
        <f>IF('Mapa R. Fiscal'!P164="","",'Mapa R. Fiscal'!P164)</f>
        <v/>
      </c>
      <c r="N161" s="70"/>
      <c r="O161" s="70"/>
      <c r="P161" s="70"/>
      <c r="Q161" s="194"/>
    </row>
    <row r="162" spans="1:17" ht="43.5" customHeight="1" x14ac:dyDescent="0.25">
      <c r="A162" s="118" t="s">
        <v>782</v>
      </c>
      <c r="B162" s="797"/>
      <c r="C162" s="799"/>
      <c r="D162" s="800"/>
      <c r="E162" s="799"/>
      <c r="F162" s="801"/>
      <c r="G162" s="801"/>
      <c r="H162" s="802"/>
      <c r="I162" s="475" t="str">
        <f>IF('Mapa R. Fiscal'!Y165="","",'Mapa R. Fiscal'!Y165)</f>
        <v/>
      </c>
      <c r="J162" s="475" t="str">
        <f>IF('Mapa R. Fiscal'!AA165="","",'Mapa R. Fiscal'!AA165)</f>
        <v/>
      </c>
      <c r="K162" s="475" t="str">
        <f t="shared" si="2"/>
        <v/>
      </c>
      <c r="L162" s="475" t="str">
        <f>IF('Mapa R. Fiscal'!AD165="","",'Mapa R. Fiscal'!AD165)</f>
        <v/>
      </c>
      <c r="M162" s="356" t="str">
        <f>IF('Mapa R. Fiscal'!P165="","",'Mapa R. Fiscal'!P165)</f>
        <v/>
      </c>
      <c r="N162" s="70"/>
      <c r="O162" s="70"/>
      <c r="P162" s="70"/>
      <c r="Q162" s="194"/>
    </row>
    <row r="163" spans="1:17" ht="43.5" customHeight="1" x14ac:dyDescent="0.25">
      <c r="A163" s="118" t="s">
        <v>783</v>
      </c>
      <c r="B163" s="796"/>
      <c r="C163" s="798" t="str">
        <f>IF('Mapa R. Fiscal'!E166="","",'Mapa R. Fiscal'!E166)</f>
        <v/>
      </c>
      <c r="D163" s="804"/>
      <c r="E163" s="798" t="str">
        <f>IF('Mapa R. Fiscal'!D166="","",'Mapa R. Fiscal'!D166)</f>
        <v/>
      </c>
      <c r="F163" s="878" t="str">
        <f>IF('Mapa R. Fiscal'!H166="","",'Mapa R. Fiscal'!H166)</f>
        <v/>
      </c>
      <c r="G163" s="878" t="str">
        <f>IF('Mapa R. Fiscal'!L166="","",'Mapa R. Fiscal'!L166)</f>
        <v/>
      </c>
      <c r="H163" s="87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75" t="str">
        <f>IF('Mapa R. Fiscal'!Y166="","",'Mapa R. Fiscal'!Y166)</f>
        <v/>
      </c>
      <c r="J163" s="475" t="str">
        <f>IF('Mapa R. Fiscal'!AA166="","",'Mapa R. Fiscal'!AA166)</f>
        <v/>
      </c>
      <c r="K163" s="475" t="str">
        <f t="shared" si="2"/>
        <v/>
      </c>
      <c r="L163" s="475" t="str">
        <f>IF('Mapa R. Fiscal'!AD166="","",'Mapa R. Fiscal'!AD166)</f>
        <v/>
      </c>
      <c r="M163" s="356" t="str">
        <f>IF('Mapa R. Fiscal'!P166="","",'Mapa R. Fiscal'!P166)</f>
        <v/>
      </c>
      <c r="N163" s="70"/>
      <c r="O163" s="70"/>
      <c r="P163" s="70"/>
      <c r="Q163" s="194"/>
    </row>
    <row r="164" spans="1:17" ht="43.5" customHeight="1" x14ac:dyDescent="0.25">
      <c r="A164" s="118" t="s">
        <v>784</v>
      </c>
      <c r="B164" s="797"/>
      <c r="C164" s="799"/>
      <c r="D164" s="800"/>
      <c r="E164" s="799"/>
      <c r="F164" s="801"/>
      <c r="G164" s="801"/>
      <c r="H164" s="802"/>
      <c r="I164" s="475" t="str">
        <f>IF('Mapa R. Fiscal'!Y167="","",'Mapa R. Fiscal'!Y167)</f>
        <v/>
      </c>
      <c r="J164" s="475" t="str">
        <f>IF('Mapa R. Fiscal'!AA167="","",'Mapa R. Fiscal'!AA167)</f>
        <v/>
      </c>
      <c r="K164" s="475" t="str">
        <f t="shared" si="2"/>
        <v/>
      </c>
      <c r="L164" s="475" t="str">
        <f>IF('Mapa R. Fiscal'!AD167="","",'Mapa R. Fiscal'!AD167)</f>
        <v/>
      </c>
      <c r="M164" s="356" t="str">
        <f>IF('Mapa R. Fiscal'!P167="","",'Mapa R. Fiscal'!P167)</f>
        <v/>
      </c>
      <c r="N164" s="70"/>
      <c r="O164" s="70"/>
      <c r="P164" s="70"/>
      <c r="Q164" s="194"/>
    </row>
    <row r="165" spans="1:17" ht="43.5" customHeight="1" x14ac:dyDescent="0.25">
      <c r="A165" s="118" t="s">
        <v>785</v>
      </c>
      <c r="B165" s="797"/>
      <c r="C165" s="799"/>
      <c r="D165" s="800"/>
      <c r="E165" s="799"/>
      <c r="F165" s="801"/>
      <c r="G165" s="801"/>
      <c r="H165" s="802"/>
      <c r="I165" s="475" t="str">
        <f>IF('Mapa R. Fiscal'!Y168="","",'Mapa R. Fiscal'!Y168)</f>
        <v/>
      </c>
      <c r="J165" s="475" t="str">
        <f>IF('Mapa R. Fiscal'!AA168="","",'Mapa R. Fiscal'!AA168)</f>
        <v/>
      </c>
      <c r="K165" s="475" t="str">
        <f t="shared" si="2"/>
        <v/>
      </c>
      <c r="L165" s="475" t="str">
        <f>IF('Mapa R. Fiscal'!AD168="","",'Mapa R. Fiscal'!AD168)</f>
        <v/>
      </c>
      <c r="M165" s="356" t="str">
        <f>IF('Mapa R. Fiscal'!P168="","",'Mapa R. Fiscal'!P168)</f>
        <v/>
      </c>
      <c r="N165" s="70"/>
      <c r="O165" s="70"/>
      <c r="P165" s="70"/>
      <c r="Q165" s="194"/>
    </row>
    <row r="166" spans="1:17" ht="43.5" customHeight="1" x14ac:dyDescent="0.25">
      <c r="A166" s="118" t="s">
        <v>786</v>
      </c>
      <c r="B166" s="797"/>
      <c r="C166" s="799"/>
      <c r="D166" s="800"/>
      <c r="E166" s="799"/>
      <c r="F166" s="801"/>
      <c r="G166" s="801"/>
      <c r="H166" s="802"/>
      <c r="I166" s="475" t="str">
        <f>IF('Mapa R. Fiscal'!Y169="","",'Mapa R. Fiscal'!Y169)</f>
        <v/>
      </c>
      <c r="J166" s="475" t="str">
        <f>IF('Mapa R. Fiscal'!AA169="","",'Mapa R. Fiscal'!AA169)</f>
        <v/>
      </c>
      <c r="K166" s="475" t="str">
        <f t="shared" si="2"/>
        <v/>
      </c>
      <c r="L166" s="475" t="str">
        <f>IF('Mapa R. Fiscal'!AD169="","",'Mapa R. Fiscal'!AD169)</f>
        <v/>
      </c>
      <c r="M166" s="356" t="str">
        <f>IF('Mapa R. Fiscal'!P169="","",'Mapa R. Fiscal'!P169)</f>
        <v/>
      </c>
      <c r="N166" s="70"/>
      <c r="O166" s="70"/>
      <c r="P166" s="70"/>
      <c r="Q166" s="194"/>
    </row>
    <row r="167" spans="1:17" ht="43.5" customHeight="1" x14ac:dyDescent="0.25">
      <c r="A167" s="118" t="s">
        <v>787</v>
      </c>
      <c r="B167" s="797"/>
      <c r="C167" s="799"/>
      <c r="D167" s="800"/>
      <c r="E167" s="799"/>
      <c r="F167" s="801"/>
      <c r="G167" s="801"/>
      <c r="H167" s="802"/>
      <c r="I167" s="475" t="str">
        <f>IF('Mapa R. Fiscal'!Y170="","",'Mapa R. Fiscal'!Y170)</f>
        <v/>
      </c>
      <c r="J167" s="475" t="str">
        <f>IF('Mapa R. Fiscal'!AA170="","",'Mapa R. Fiscal'!AA170)</f>
        <v/>
      </c>
      <c r="K167" s="475" t="str">
        <f t="shared" si="2"/>
        <v/>
      </c>
      <c r="L167" s="475" t="str">
        <f>IF('Mapa R. Fiscal'!AD170="","",'Mapa R. Fiscal'!AD170)</f>
        <v/>
      </c>
      <c r="M167" s="356" t="str">
        <f>IF('Mapa R. Fiscal'!P170="","",'Mapa R. Fiscal'!P170)</f>
        <v/>
      </c>
      <c r="N167" s="70"/>
      <c r="O167" s="70"/>
      <c r="P167" s="70"/>
      <c r="Q167" s="194"/>
    </row>
    <row r="168" spans="1:17" ht="43.5" customHeight="1" x14ac:dyDescent="0.25">
      <c r="A168" s="118" t="s">
        <v>788</v>
      </c>
      <c r="B168" s="797"/>
      <c r="C168" s="799"/>
      <c r="D168" s="800"/>
      <c r="E168" s="799"/>
      <c r="F168" s="801"/>
      <c r="G168" s="801"/>
      <c r="H168" s="802"/>
      <c r="I168" s="475" t="str">
        <f>IF('Mapa R. Fiscal'!Y171="","",'Mapa R. Fiscal'!Y171)</f>
        <v/>
      </c>
      <c r="J168" s="475" t="str">
        <f>IF('Mapa R. Fiscal'!AA171="","",'Mapa R. Fiscal'!AA171)</f>
        <v/>
      </c>
      <c r="K168" s="475" t="str">
        <f t="shared" si="2"/>
        <v/>
      </c>
      <c r="L168" s="475" t="str">
        <f>IF('Mapa R. Fiscal'!AD171="","",'Mapa R. Fiscal'!AD171)</f>
        <v/>
      </c>
      <c r="M168" s="356" t="str">
        <f>IF('Mapa R. Fiscal'!P171="","",'Mapa R. Fiscal'!P171)</f>
        <v/>
      </c>
      <c r="N168" s="70"/>
      <c r="O168" s="70"/>
      <c r="P168" s="70"/>
      <c r="Q168" s="194"/>
    </row>
    <row r="169" spans="1:17" ht="43.5" customHeight="1" x14ac:dyDescent="0.25">
      <c r="A169" s="118" t="s">
        <v>789</v>
      </c>
      <c r="B169" s="796"/>
      <c r="C169" s="798" t="str">
        <f>IF('Mapa R. Fiscal'!E172="","",'Mapa R. Fiscal'!E172)</f>
        <v/>
      </c>
      <c r="D169" s="804"/>
      <c r="E169" s="798" t="str">
        <f>IF('Mapa R. Fiscal'!D172="","",'Mapa R. Fiscal'!D172)</f>
        <v/>
      </c>
      <c r="F169" s="878" t="str">
        <f>IF('Mapa R. Fiscal'!H172="","",'Mapa R. Fiscal'!H172)</f>
        <v/>
      </c>
      <c r="G169" s="878" t="str">
        <f>IF('Mapa R. Fiscal'!L172="","",'Mapa R. Fiscal'!L172)</f>
        <v/>
      </c>
      <c r="H169" s="87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75" t="str">
        <f>IF('Mapa R. Fiscal'!Y172="","",'Mapa R. Fiscal'!Y172)</f>
        <v/>
      </c>
      <c r="J169" s="475" t="str">
        <f>IF('Mapa R. Fiscal'!AA172="","",'Mapa R. Fiscal'!AA172)</f>
        <v/>
      </c>
      <c r="K169" s="475" t="str">
        <f t="shared" si="2"/>
        <v/>
      </c>
      <c r="L169" s="475" t="str">
        <f>IF('Mapa R. Fiscal'!AD172="","",'Mapa R. Fiscal'!AD172)</f>
        <v/>
      </c>
      <c r="M169" s="356" t="str">
        <f>IF('Mapa R. Fiscal'!P172="","",'Mapa R. Fiscal'!P172)</f>
        <v/>
      </c>
      <c r="N169" s="70"/>
      <c r="O169" s="70"/>
      <c r="P169" s="70"/>
      <c r="Q169" s="194"/>
    </row>
    <row r="170" spans="1:17" ht="43.5" customHeight="1" x14ac:dyDescent="0.25">
      <c r="A170" s="118" t="s">
        <v>790</v>
      </c>
      <c r="B170" s="797"/>
      <c r="C170" s="799"/>
      <c r="D170" s="800"/>
      <c r="E170" s="799"/>
      <c r="F170" s="801"/>
      <c r="G170" s="801"/>
      <c r="H170" s="802"/>
      <c r="I170" s="475" t="str">
        <f>IF('Mapa R. Fiscal'!Y173="","",'Mapa R. Fiscal'!Y173)</f>
        <v/>
      </c>
      <c r="J170" s="475" t="str">
        <f>IF('Mapa R. Fiscal'!AA173="","",'Mapa R. Fiscal'!AA173)</f>
        <v/>
      </c>
      <c r="K170" s="475" t="str">
        <f t="shared" si="2"/>
        <v/>
      </c>
      <c r="L170" s="475" t="str">
        <f>IF('Mapa R. Fiscal'!AD173="","",'Mapa R. Fiscal'!AD173)</f>
        <v/>
      </c>
      <c r="M170" s="356" t="str">
        <f>IF('Mapa R. Fiscal'!P173="","",'Mapa R. Fiscal'!P173)</f>
        <v/>
      </c>
      <c r="N170" s="70"/>
      <c r="O170" s="70"/>
      <c r="P170" s="70"/>
      <c r="Q170" s="194"/>
    </row>
    <row r="171" spans="1:17" ht="43.5" customHeight="1" x14ac:dyDescent="0.25">
      <c r="A171" s="118" t="s">
        <v>791</v>
      </c>
      <c r="B171" s="797"/>
      <c r="C171" s="799"/>
      <c r="D171" s="800"/>
      <c r="E171" s="799"/>
      <c r="F171" s="801"/>
      <c r="G171" s="801"/>
      <c r="H171" s="802"/>
      <c r="I171" s="475" t="str">
        <f>IF('Mapa R. Fiscal'!Y174="","",'Mapa R. Fiscal'!Y174)</f>
        <v/>
      </c>
      <c r="J171" s="475" t="str">
        <f>IF('Mapa R. Fiscal'!AA174="","",'Mapa R. Fiscal'!AA174)</f>
        <v/>
      </c>
      <c r="K171" s="475" t="str">
        <f t="shared" si="2"/>
        <v/>
      </c>
      <c r="L171" s="475" t="str">
        <f>IF('Mapa R. Fiscal'!AD174="","",'Mapa R. Fiscal'!AD174)</f>
        <v/>
      </c>
      <c r="M171" s="356" t="str">
        <f>IF('Mapa R. Fiscal'!P174="","",'Mapa R. Fiscal'!P174)</f>
        <v/>
      </c>
      <c r="N171" s="70"/>
      <c r="O171" s="70"/>
      <c r="P171" s="70"/>
      <c r="Q171" s="194"/>
    </row>
    <row r="172" spans="1:17" ht="43.5" customHeight="1" x14ac:dyDescent="0.25">
      <c r="A172" s="118" t="s">
        <v>792</v>
      </c>
      <c r="B172" s="797"/>
      <c r="C172" s="799"/>
      <c r="D172" s="800"/>
      <c r="E172" s="799"/>
      <c r="F172" s="801"/>
      <c r="G172" s="801"/>
      <c r="H172" s="802"/>
      <c r="I172" s="475" t="str">
        <f>IF('Mapa R. Fiscal'!Y175="","",'Mapa R. Fiscal'!Y175)</f>
        <v/>
      </c>
      <c r="J172" s="475" t="str">
        <f>IF('Mapa R. Fiscal'!AA175="","",'Mapa R. Fiscal'!AA175)</f>
        <v/>
      </c>
      <c r="K172" s="475" t="str">
        <f t="shared" si="2"/>
        <v/>
      </c>
      <c r="L172" s="475" t="str">
        <f>IF('Mapa R. Fiscal'!AD175="","",'Mapa R. Fiscal'!AD175)</f>
        <v/>
      </c>
      <c r="M172" s="356" t="str">
        <f>IF('Mapa R. Fiscal'!P175="","",'Mapa R. Fiscal'!P175)</f>
        <v/>
      </c>
      <c r="N172" s="70"/>
      <c r="O172" s="70"/>
      <c r="P172" s="70"/>
      <c r="Q172" s="194"/>
    </row>
    <row r="173" spans="1:17" ht="43.5" customHeight="1" x14ac:dyDescent="0.25">
      <c r="A173" s="118" t="s">
        <v>793</v>
      </c>
      <c r="B173" s="797"/>
      <c r="C173" s="799"/>
      <c r="D173" s="800"/>
      <c r="E173" s="799"/>
      <c r="F173" s="801"/>
      <c r="G173" s="801"/>
      <c r="H173" s="802"/>
      <c r="I173" s="475" t="str">
        <f>IF('Mapa R. Fiscal'!Y176="","",'Mapa R. Fiscal'!Y176)</f>
        <v/>
      </c>
      <c r="J173" s="475" t="str">
        <f>IF('Mapa R. Fiscal'!AA176="","",'Mapa R. Fiscal'!AA176)</f>
        <v/>
      </c>
      <c r="K173" s="475" t="str">
        <f t="shared" si="2"/>
        <v/>
      </c>
      <c r="L173" s="475" t="str">
        <f>IF('Mapa R. Fiscal'!AD176="","",'Mapa R. Fiscal'!AD176)</f>
        <v/>
      </c>
      <c r="M173" s="356" t="str">
        <f>IF('Mapa R. Fiscal'!P176="","",'Mapa R. Fiscal'!P176)</f>
        <v/>
      </c>
      <c r="N173" s="70"/>
      <c r="O173" s="70"/>
      <c r="P173" s="70"/>
      <c r="Q173" s="194"/>
    </row>
    <row r="174" spans="1:17" ht="43.5" customHeight="1" x14ac:dyDescent="0.25">
      <c r="A174" s="118" t="s">
        <v>794</v>
      </c>
      <c r="B174" s="797"/>
      <c r="C174" s="799"/>
      <c r="D174" s="800"/>
      <c r="E174" s="799"/>
      <c r="F174" s="801"/>
      <c r="G174" s="801"/>
      <c r="H174" s="802"/>
      <c r="I174" s="475" t="str">
        <f>IF('Mapa R. Fiscal'!Y177="","",'Mapa R. Fiscal'!Y177)</f>
        <v/>
      </c>
      <c r="J174" s="475" t="str">
        <f>IF('Mapa R. Fiscal'!AA177="","",'Mapa R. Fiscal'!AA177)</f>
        <v/>
      </c>
      <c r="K174" s="475" t="str">
        <f t="shared" si="2"/>
        <v/>
      </c>
      <c r="L174" s="475" t="str">
        <f>IF('Mapa R. Fiscal'!AD177="","",'Mapa R. Fiscal'!AD177)</f>
        <v/>
      </c>
      <c r="M174" s="356" t="str">
        <f>IF('Mapa R. Fiscal'!P177="","",'Mapa R. Fiscal'!P177)</f>
        <v/>
      </c>
      <c r="N174" s="70"/>
      <c r="O174" s="70"/>
      <c r="P174" s="70"/>
      <c r="Q174" s="194"/>
    </row>
    <row r="175" spans="1:17" ht="43.5" customHeight="1" x14ac:dyDescent="0.25">
      <c r="A175" s="118" t="s">
        <v>795</v>
      </c>
      <c r="B175" s="796"/>
      <c r="C175" s="798" t="str">
        <f>IF('Mapa R. Fiscal'!E178="","",'Mapa R. Fiscal'!E178)</f>
        <v/>
      </c>
      <c r="D175" s="804"/>
      <c r="E175" s="798" t="str">
        <f>IF('Mapa R. Fiscal'!D178="","",'Mapa R. Fiscal'!D178)</f>
        <v/>
      </c>
      <c r="F175" s="878" t="str">
        <f>IF('Mapa R. Fiscal'!H178="","",'Mapa R. Fiscal'!H178)</f>
        <v/>
      </c>
      <c r="G175" s="878" t="str">
        <f>IF('Mapa R. Fiscal'!L178="","",'Mapa R. Fiscal'!L178)</f>
        <v/>
      </c>
      <c r="H175" s="87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75" t="str">
        <f>IF('Mapa R. Fiscal'!Y178="","",'Mapa R. Fiscal'!Y178)</f>
        <v/>
      </c>
      <c r="J175" s="475" t="str">
        <f>IF('Mapa R. Fiscal'!AA178="","",'Mapa R. Fiscal'!AA178)</f>
        <v/>
      </c>
      <c r="K175" s="475" t="str">
        <f t="shared" si="2"/>
        <v/>
      </c>
      <c r="L175" s="475" t="str">
        <f>IF('Mapa R. Fiscal'!AD178="","",'Mapa R. Fiscal'!AD178)</f>
        <v/>
      </c>
      <c r="M175" s="356" t="str">
        <f>IF('Mapa R. Fiscal'!P178="","",'Mapa R. Fiscal'!P178)</f>
        <v/>
      </c>
      <c r="N175" s="70"/>
      <c r="O175" s="70"/>
      <c r="P175" s="70"/>
      <c r="Q175" s="194"/>
    </row>
    <row r="176" spans="1:17" ht="43.5" customHeight="1" x14ac:dyDescent="0.25">
      <c r="A176" s="118" t="s">
        <v>796</v>
      </c>
      <c r="B176" s="797"/>
      <c r="C176" s="799"/>
      <c r="D176" s="800"/>
      <c r="E176" s="799"/>
      <c r="F176" s="801"/>
      <c r="G176" s="801"/>
      <c r="H176" s="802"/>
      <c r="I176" s="475" t="str">
        <f>IF('Mapa R. Fiscal'!Y179="","",'Mapa R. Fiscal'!Y179)</f>
        <v/>
      </c>
      <c r="J176" s="475" t="str">
        <f>IF('Mapa R. Fiscal'!AA179="","",'Mapa R. Fiscal'!AA179)</f>
        <v/>
      </c>
      <c r="K176" s="475" t="str">
        <f t="shared" si="2"/>
        <v/>
      </c>
      <c r="L176" s="475" t="str">
        <f>IF('Mapa R. Fiscal'!AD179="","",'Mapa R. Fiscal'!AD179)</f>
        <v/>
      </c>
      <c r="M176" s="356" t="str">
        <f>IF('Mapa R. Fiscal'!P179="","",'Mapa R. Fiscal'!P179)</f>
        <v/>
      </c>
      <c r="N176" s="70"/>
      <c r="O176" s="70"/>
      <c r="P176" s="70"/>
      <c r="Q176" s="194"/>
    </row>
    <row r="177" spans="1:17" ht="43.5" customHeight="1" x14ac:dyDescent="0.25">
      <c r="A177" s="118" t="s">
        <v>797</v>
      </c>
      <c r="B177" s="797"/>
      <c r="C177" s="799"/>
      <c r="D177" s="800"/>
      <c r="E177" s="799"/>
      <c r="F177" s="801"/>
      <c r="G177" s="801"/>
      <c r="H177" s="802"/>
      <c r="I177" s="475" t="str">
        <f>IF('Mapa R. Fiscal'!Y180="","",'Mapa R. Fiscal'!Y180)</f>
        <v/>
      </c>
      <c r="J177" s="475" t="str">
        <f>IF('Mapa R. Fiscal'!AA180="","",'Mapa R. Fiscal'!AA180)</f>
        <v/>
      </c>
      <c r="K177" s="475" t="str">
        <f t="shared" si="2"/>
        <v/>
      </c>
      <c r="L177" s="475" t="str">
        <f>IF('Mapa R. Fiscal'!AD180="","",'Mapa R. Fiscal'!AD180)</f>
        <v/>
      </c>
      <c r="M177" s="356" t="str">
        <f>IF('Mapa R. Fiscal'!P180="","",'Mapa R. Fiscal'!P180)</f>
        <v/>
      </c>
      <c r="N177" s="70"/>
      <c r="O177" s="70"/>
      <c r="P177" s="70"/>
      <c r="Q177" s="194"/>
    </row>
    <row r="178" spans="1:17" ht="43.5" customHeight="1" x14ac:dyDescent="0.25">
      <c r="A178" s="118" t="s">
        <v>798</v>
      </c>
      <c r="B178" s="797"/>
      <c r="C178" s="799"/>
      <c r="D178" s="800"/>
      <c r="E178" s="799"/>
      <c r="F178" s="801"/>
      <c r="G178" s="801"/>
      <c r="H178" s="802"/>
      <c r="I178" s="475" t="str">
        <f>IF('Mapa R. Fiscal'!Y181="","",'Mapa R. Fiscal'!Y181)</f>
        <v/>
      </c>
      <c r="J178" s="475" t="str">
        <f>IF('Mapa R. Fiscal'!AA181="","",'Mapa R. Fiscal'!AA181)</f>
        <v/>
      </c>
      <c r="K178" s="475" t="str">
        <f t="shared" si="2"/>
        <v/>
      </c>
      <c r="L178" s="475" t="str">
        <f>IF('Mapa R. Fiscal'!AD181="","",'Mapa R. Fiscal'!AD181)</f>
        <v/>
      </c>
      <c r="M178" s="356" t="str">
        <f>IF('Mapa R. Fiscal'!P181="","",'Mapa R. Fiscal'!P181)</f>
        <v/>
      </c>
      <c r="N178" s="70"/>
      <c r="O178" s="70"/>
      <c r="P178" s="70"/>
      <c r="Q178" s="194"/>
    </row>
    <row r="179" spans="1:17" ht="43.5" customHeight="1" x14ac:dyDescent="0.25">
      <c r="A179" s="118" t="s">
        <v>799</v>
      </c>
      <c r="B179" s="797"/>
      <c r="C179" s="799"/>
      <c r="D179" s="800"/>
      <c r="E179" s="799"/>
      <c r="F179" s="801"/>
      <c r="G179" s="801"/>
      <c r="H179" s="802"/>
      <c r="I179" s="475" t="str">
        <f>IF('Mapa R. Fiscal'!Y182="","",'Mapa R. Fiscal'!Y182)</f>
        <v/>
      </c>
      <c r="J179" s="475" t="str">
        <f>IF('Mapa R. Fiscal'!AA182="","",'Mapa R. Fiscal'!AA182)</f>
        <v/>
      </c>
      <c r="K179" s="475" t="str">
        <f t="shared" si="2"/>
        <v/>
      </c>
      <c r="L179" s="475" t="str">
        <f>IF('Mapa R. Fiscal'!AD182="","",'Mapa R. Fiscal'!AD182)</f>
        <v/>
      </c>
      <c r="M179" s="356" t="str">
        <f>IF('Mapa R. Fiscal'!P182="","",'Mapa R. Fiscal'!P182)</f>
        <v/>
      </c>
      <c r="N179" s="70"/>
      <c r="O179" s="70"/>
      <c r="P179" s="70"/>
      <c r="Q179" s="194"/>
    </row>
    <row r="180" spans="1:17" ht="43.5" customHeight="1" x14ac:dyDescent="0.25">
      <c r="A180" s="118" t="s">
        <v>800</v>
      </c>
      <c r="B180" s="797"/>
      <c r="C180" s="799"/>
      <c r="D180" s="800"/>
      <c r="E180" s="799"/>
      <c r="F180" s="801"/>
      <c r="G180" s="801"/>
      <c r="H180" s="802"/>
      <c r="I180" s="475" t="str">
        <f>IF('Mapa R. Fiscal'!Y183="","",'Mapa R. Fiscal'!Y183)</f>
        <v/>
      </c>
      <c r="J180" s="475" t="str">
        <f>IF('Mapa R. Fiscal'!AA183="","",'Mapa R. Fiscal'!AA183)</f>
        <v/>
      </c>
      <c r="K180" s="475" t="str">
        <f t="shared" si="2"/>
        <v/>
      </c>
      <c r="L180" s="475" t="str">
        <f>IF('Mapa R. Fiscal'!AD183="","",'Mapa R. Fiscal'!AD183)</f>
        <v/>
      </c>
      <c r="M180" s="356" t="str">
        <f>IF('Mapa R. Fiscal'!P183="","",'Mapa R. Fiscal'!P183)</f>
        <v/>
      </c>
      <c r="N180" s="70"/>
      <c r="O180" s="70"/>
      <c r="P180" s="70"/>
      <c r="Q180" s="194"/>
    </row>
    <row r="181" spans="1:17" ht="43.5" customHeight="1" x14ac:dyDescent="0.25">
      <c r="A181" s="118" t="s">
        <v>801</v>
      </c>
      <c r="B181" s="796"/>
      <c r="C181" s="798" t="str">
        <f>IF('Mapa R. Fiscal'!E184="","",'Mapa R. Fiscal'!E184)</f>
        <v/>
      </c>
      <c r="D181" s="804"/>
      <c r="E181" s="798" t="str">
        <f>IF('Mapa R. Fiscal'!D184="","",'Mapa R. Fiscal'!D184)</f>
        <v/>
      </c>
      <c r="F181" s="878" t="str">
        <f>IF('Mapa R. Fiscal'!H184="","",'Mapa R. Fiscal'!H184)</f>
        <v/>
      </c>
      <c r="G181" s="878" t="str">
        <f>IF('Mapa R. Fiscal'!L184="","",'Mapa R. Fiscal'!L184)</f>
        <v/>
      </c>
      <c r="H181" s="87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75" t="str">
        <f>IF('Mapa R. Fiscal'!Y184="","",'Mapa R. Fiscal'!Y184)</f>
        <v/>
      </c>
      <c r="J181" s="475" t="str">
        <f>IF('Mapa R. Fiscal'!AA184="","",'Mapa R. Fiscal'!AA184)</f>
        <v/>
      </c>
      <c r="K181" s="475" t="str">
        <f t="shared" si="2"/>
        <v/>
      </c>
      <c r="L181" s="475" t="str">
        <f>IF('Mapa R. Fiscal'!AD184="","",'Mapa R. Fiscal'!AD184)</f>
        <v/>
      </c>
      <c r="M181" s="356" t="str">
        <f>IF('Mapa R. Fiscal'!P184="","",'Mapa R. Fiscal'!P184)</f>
        <v/>
      </c>
      <c r="N181" s="70"/>
      <c r="O181" s="70"/>
      <c r="P181" s="70"/>
      <c r="Q181" s="194"/>
    </row>
    <row r="182" spans="1:17" ht="43.5" customHeight="1" x14ac:dyDescent="0.25">
      <c r="A182" s="118" t="s">
        <v>802</v>
      </c>
      <c r="B182" s="797"/>
      <c r="C182" s="799"/>
      <c r="D182" s="800"/>
      <c r="E182" s="799"/>
      <c r="F182" s="801"/>
      <c r="G182" s="801"/>
      <c r="H182" s="802"/>
      <c r="I182" s="475" t="str">
        <f>IF('Mapa R. Fiscal'!Y185="","",'Mapa R. Fiscal'!Y185)</f>
        <v/>
      </c>
      <c r="J182" s="475" t="str">
        <f>IF('Mapa R. Fiscal'!AA185="","",'Mapa R. Fiscal'!AA185)</f>
        <v/>
      </c>
      <c r="K182" s="475" t="str">
        <f t="shared" si="2"/>
        <v/>
      </c>
      <c r="L182" s="475" t="str">
        <f>IF('Mapa R. Fiscal'!AD185="","",'Mapa R. Fiscal'!AD185)</f>
        <v/>
      </c>
      <c r="M182" s="356" t="str">
        <f>IF('Mapa R. Fiscal'!P185="","",'Mapa R. Fiscal'!P185)</f>
        <v/>
      </c>
      <c r="N182" s="70"/>
      <c r="O182" s="70"/>
      <c r="P182" s="70"/>
      <c r="Q182" s="194"/>
    </row>
    <row r="183" spans="1:17" ht="43.5" customHeight="1" x14ac:dyDescent="0.25">
      <c r="A183" s="118" t="s">
        <v>803</v>
      </c>
      <c r="B183" s="797"/>
      <c r="C183" s="799"/>
      <c r="D183" s="800"/>
      <c r="E183" s="799"/>
      <c r="F183" s="801"/>
      <c r="G183" s="801"/>
      <c r="H183" s="802"/>
      <c r="I183" s="475" t="str">
        <f>IF('Mapa R. Fiscal'!Y186="","",'Mapa R. Fiscal'!Y186)</f>
        <v/>
      </c>
      <c r="J183" s="475" t="str">
        <f>IF('Mapa R. Fiscal'!AA186="","",'Mapa R. Fiscal'!AA186)</f>
        <v/>
      </c>
      <c r="K183" s="475" t="str">
        <f t="shared" si="2"/>
        <v/>
      </c>
      <c r="L183" s="475" t="str">
        <f>IF('Mapa R. Fiscal'!AD186="","",'Mapa R. Fiscal'!AD186)</f>
        <v/>
      </c>
      <c r="M183" s="356" t="str">
        <f>IF('Mapa R. Fiscal'!P186="","",'Mapa R. Fiscal'!P186)</f>
        <v/>
      </c>
      <c r="N183" s="70"/>
      <c r="O183" s="70"/>
      <c r="P183" s="70"/>
      <c r="Q183" s="194"/>
    </row>
    <row r="184" spans="1:17" ht="43.5" customHeight="1" x14ac:dyDescent="0.25">
      <c r="A184" s="118" t="s">
        <v>804</v>
      </c>
      <c r="B184" s="797"/>
      <c r="C184" s="799"/>
      <c r="D184" s="800"/>
      <c r="E184" s="799"/>
      <c r="F184" s="801"/>
      <c r="G184" s="801"/>
      <c r="H184" s="802"/>
      <c r="I184" s="475" t="str">
        <f>IF('Mapa R. Fiscal'!Y187="","",'Mapa R. Fiscal'!Y187)</f>
        <v/>
      </c>
      <c r="J184" s="475" t="str">
        <f>IF('Mapa R. Fiscal'!AA187="","",'Mapa R. Fiscal'!AA187)</f>
        <v/>
      </c>
      <c r="K184" s="475" t="str">
        <f t="shared" si="2"/>
        <v/>
      </c>
      <c r="L184" s="475" t="str">
        <f>IF('Mapa R. Fiscal'!AD187="","",'Mapa R. Fiscal'!AD187)</f>
        <v/>
      </c>
      <c r="M184" s="356" t="str">
        <f>IF('Mapa R. Fiscal'!P187="","",'Mapa R. Fiscal'!P187)</f>
        <v/>
      </c>
      <c r="N184" s="70"/>
      <c r="O184" s="70"/>
      <c r="P184" s="70"/>
      <c r="Q184" s="194"/>
    </row>
    <row r="185" spans="1:17" ht="43.5" customHeight="1" x14ac:dyDescent="0.25">
      <c r="A185" s="118" t="s">
        <v>805</v>
      </c>
      <c r="B185" s="797"/>
      <c r="C185" s="799"/>
      <c r="D185" s="800"/>
      <c r="E185" s="799"/>
      <c r="F185" s="801"/>
      <c r="G185" s="801"/>
      <c r="H185" s="802"/>
      <c r="I185" s="475" t="str">
        <f>IF('Mapa R. Fiscal'!Y188="","",'Mapa R. Fiscal'!Y188)</f>
        <v/>
      </c>
      <c r="J185" s="475" t="str">
        <f>IF('Mapa R. Fiscal'!AA188="","",'Mapa R. Fiscal'!AA188)</f>
        <v/>
      </c>
      <c r="K185" s="475" t="str">
        <f t="shared" si="2"/>
        <v/>
      </c>
      <c r="L185" s="475" t="str">
        <f>IF('Mapa R. Fiscal'!AD188="","",'Mapa R. Fiscal'!AD188)</f>
        <v/>
      </c>
      <c r="M185" s="356" t="str">
        <f>IF('Mapa R. Fiscal'!P188="","",'Mapa R. Fiscal'!P188)</f>
        <v/>
      </c>
      <c r="N185" s="70"/>
      <c r="O185" s="70"/>
      <c r="P185" s="70"/>
      <c r="Q185" s="194"/>
    </row>
    <row r="186" spans="1:17" ht="43.5" customHeight="1" x14ac:dyDescent="0.25">
      <c r="A186" s="118" t="s">
        <v>806</v>
      </c>
      <c r="B186" s="797"/>
      <c r="C186" s="799"/>
      <c r="D186" s="800"/>
      <c r="E186" s="799"/>
      <c r="F186" s="801"/>
      <c r="G186" s="801"/>
      <c r="H186" s="802"/>
      <c r="I186" s="475" t="str">
        <f>IF('Mapa R. Fiscal'!Y189="","",'Mapa R. Fiscal'!Y189)</f>
        <v/>
      </c>
      <c r="J186" s="475" t="str">
        <f>IF('Mapa R. Fiscal'!AA189="","",'Mapa R. Fiscal'!AA189)</f>
        <v/>
      </c>
      <c r="K186" s="475" t="str">
        <f t="shared" si="2"/>
        <v/>
      </c>
      <c r="L186" s="475" t="str">
        <f>IF('Mapa R. Fiscal'!AD189="","",'Mapa R. Fiscal'!AD189)</f>
        <v/>
      </c>
      <c r="M186" s="356" t="str">
        <f>IF('Mapa R. Fiscal'!P189="","",'Mapa R. Fiscal'!P189)</f>
        <v/>
      </c>
      <c r="N186" s="70"/>
      <c r="O186" s="70"/>
      <c r="P186" s="70"/>
      <c r="Q186" s="194"/>
    </row>
    <row r="187" spans="1:17" ht="43.5" customHeight="1" x14ac:dyDescent="0.25">
      <c r="A187" s="118" t="s">
        <v>807</v>
      </c>
      <c r="B187" s="796"/>
      <c r="C187" s="798" t="str">
        <f>IF('Mapa R. Fiscal'!E190="","",'Mapa R. Fiscal'!E190)</f>
        <v/>
      </c>
      <c r="D187" s="804"/>
      <c r="E187" s="798" t="str">
        <f>IF('Mapa R. Fiscal'!D190="","",'Mapa R. Fiscal'!D190)</f>
        <v/>
      </c>
      <c r="F187" s="878" t="str">
        <f>IF('Mapa R. Fiscal'!H190="","",'Mapa R. Fiscal'!H190)</f>
        <v/>
      </c>
      <c r="G187" s="878" t="str">
        <f>IF('Mapa R. Fiscal'!L190="","",'Mapa R. Fiscal'!L190)</f>
        <v/>
      </c>
      <c r="H187" s="87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75" t="str">
        <f>IF('Mapa R. Fiscal'!Y190="","",'Mapa R. Fiscal'!Y190)</f>
        <v/>
      </c>
      <c r="J187" s="475" t="str">
        <f>IF('Mapa R. Fiscal'!AA190="","",'Mapa R. Fiscal'!AA190)</f>
        <v/>
      </c>
      <c r="K187" s="475" t="str">
        <f t="shared" si="2"/>
        <v/>
      </c>
      <c r="L187" s="475" t="str">
        <f>IF('Mapa R. Fiscal'!AD190="","",'Mapa R. Fiscal'!AD190)</f>
        <v/>
      </c>
      <c r="M187" s="356" t="str">
        <f>IF('Mapa R. Fiscal'!P190="","",'Mapa R. Fiscal'!P190)</f>
        <v/>
      </c>
      <c r="N187" s="70"/>
      <c r="O187" s="70"/>
      <c r="P187" s="70"/>
      <c r="Q187" s="194"/>
    </row>
    <row r="188" spans="1:17" ht="43.5" customHeight="1" x14ac:dyDescent="0.25">
      <c r="A188" s="118" t="s">
        <v>808</v>
      </c>
      <c r="B188" s="797"/>
      <c r="C188" s="799"/>
      <c r="D188" s="800"/>
      <c r="E188" s="799"/>
      <c r="F188" s="801"/>
      <c r="G188" s="801"/>
      <c r="H188" s="802"/>
      <c r="I188" s="475" t="str">
        <f>IF('Mapa R. Fiscal'!Y191="","",'Mapa R. Fiscal'!Y191)</f>
        <v/>
      </c>
      <c r="J188" s="475" t="str">
        <f>IF('Mapa R. Fiscal'!AA191="","",'Mapa R. Fiscal'!AA191)</f>
        <v/>
      </c>
      <c r="K188" s="475" t="str">
        <f t="shared" si="2"/>
        <v/>
      </c>
      <c r="L188" s="475" t="str">
        <f>IF('Mapa R. Fiscal'!AD191="","",'Mapa R. Fiscal'!AD191)</f>
        <v/>
      </c>
      <c r="M188" s="356" t="str">
        <f>IF('Mapa R. Fiscal'!P191="","",'Mapa R. Fiscal'!P191)</f>
        <v/>
      </c>
      <c r="N188" s="70"/>
      <c r="O188" s="70"/>
      <c r="P188" s="70"/>
      <c r="Q188" s="194"/>
    </row>
    <row r="189" spans="1:17" ht="43.5" customHeight="1" x14ac:dyDescent="0.25">
      <c r="A189" s="118" t="s">
        <v>809</v>
      </c>
      <c r="B189" s="797"/>
      <c r="C189" s="799"/>
      <c r="D189" s="800"/>
      <c r="E189" s="799"/>
      <c r="F189" s="801"/>
      <c r="G189" s="801"/>
      <c r="H189" s="802"/>
      <c r="I189" s="475" t="str">
        <f>IF('Mapa R. Fiscal'!Y192="","",'Mapa R. Fiscal'!Y192)</f>
        <v/>
      </c>
      <c r="J189" s="475" t="str">
        <f>IF('Mapa R. Fiscal'!AA192="","",'Mapa R. Fiscal'!AA192)</f>
        <v/>
      </c>
      <c r="K189" s="475" t="str">
        <f t="shared" si="2"/>
        <v/>
      </c>
      <c r="L189" s="475" t="str">
        <f>IF('Mapa R. Fiscal'!AD192="","",'Mapa R. Fiscal'!AD192)</f>
        <v/>
      </c>
      <c r="M189" s="356" t="str">
        <f>IF('Mapa R. Fiscal'!P192="","",'Mapa R. Fiscal'!P192)</f>
        <v/>
      </c>
      <c r="N189" s="70"/>
      <c r="O189" s="70"/>
      <c r="P189" s="70"/>
      <c r="Q189" s="194"/>
    </row>
    <row r="190" spans="1:17" ht="43.5" customHeight="1" x14ac:dyDescent="0.25">
      <c r="A190" s="118" t="s">
        <v>810</v>
      </c>
      <c r="B190" s="797"/>
      <c r="C190" s="799"/>
      <c r="D190" s="800"/>
      <c r="E190" s="799"/>
      <c r="F190" s="801"/>
      <c r="G190" s="801"/>
      <c r="H190" s="802"/>
      <c r="I190" s="475" t="str">
        <f>IF('Mapa R. Fiscal'!Y193="","",'Mapa R. Fiscal'!Y193)</f>
        <v/>
      </c>
      <c r="J190" s="475" t="str">
        <f>IF('Mapa R. Fiscal'!AA193="","",'Mapa R. Fiscal'!AA193)</f>
        <v/>
      </c>
      <c r="K190" s="475" t="str">
        <f t="shared" si="2"/>
        <v/>
      </c>
      <c r="L190" s="475" t="str">
        <f>IF('Mapa R. Fiscal'!AD193="","",'Mapa R. Fiscal'!AD193)</f>
        <v/>
      </c>
      <c r="M190" s="356" t="str">
        <f>IF('Mapa R. Fiscal'!P193="","",'Mapa R. Fiscal'!P193)</f>
        <v/>
      </c>
      <c r="N190" s="70"/>
      <c r="O190" s="70"/>
      <c r="P190" s="70"/>
      <c r="Q190" s="194"/>
    </row>
    <row r="191" spans="1:17" ht="43.5" customHeight="1" x14ac:dyDescent="0.25">
      <c r="A191" s="118" t="s">
        <v>811</v>
      </c>
      <c r="B191" s="797"/>
      <c r="C191" s="799"/>
      <c r="D191" s="800"/>
      <c r="E191" s="799"/>
      <c r="F191" s="801"/>
      <c r="G191" s="801"/>
      <c r="H191" s="802"/>
      <c r="I191" s="475" t="str">
        <f>IF('Mapa R. Fiscal'!Y194="","",'Mapa R. Fiscal'!Y194)</f>
        <v/>
      </c>
      <c r="J191" s="475" t="str">
        <f>IF('Mapa R. Fiscal'!AA194="","",'Mapa R. Fiscal'!AA194)</f>
        <v/>
      </c>
      <c r="K191" s="475" t="str">
        <f t="shared" si="2"/>
        <v/>
      </c>
      <c r="L191" s="475" t="str">
        <f>IF('Mapa R. Fiscal'!AD194="","",'Mapa R. Fiscal'!AD194)</f>
        <v/>
      </c>
      <c r="M191" s="356" t="str">
        <f>IF('Mapa R. Fiscal'!P194="","",'Mapa R. Fiscal'!P194)</f>
        <v/>
      </c>
      <c r="N191" s="70"/>
      <c r="O191" s="70"/>
      <c r="P191" s="70"/>
      <c r="Q191" s="194"/>
    </row>
    <row r="192" spans="1:17" ht="43.5" customHeight="1" x14ac:dyDescent="0.25">
      <c r="A192" s="118" t="s">
        <v>812</v>
      </c>
      <c r="B192" s="797"/>
      <c r="C192" s="799"/>
      <c r="D192" s="800"/>
      <c r="E192" s="799"/>
      <c r="F192" s="801"/>
      <c r="G192" s="801"/>
      <c r="H192" s="802"/>
      <c r="I192" s="475" t="str">
        <f>IF('Mapa R. Fiscal'!Y195="","",'Mapa R. Fiscal'!Y195)</f>
        <v/>
      </c>
      <c r="J192" s="475" t="str">
        <f>IF('Mapa R. Fiscal'!AA195="","",'Mapa R. Fiscal'!AA195)</f>
        <v/>
      </c>
      <c r="K192" s="475" t="str">
        <f t="shared" si="2"/>
        <v/>
      </c>
      <c r="L192" s="475" t="str">
        <f>IF('Mapa R. Fiscal'!AD195="","",'Mapa R. Fiscal'!AD195)</f>
        <v/>
      </c>
      <c r="M192" s="356" t="str">
        <f>IF('Mapa R. Fiscal'!P195="","",'Mapa R. Fiscal'!P195)</f>
        <v/>
      </c>
      <c r="N192" s="70"/>
      <c r="O192" s="70"/>
      <c r="P192" s="70"/>
      <c r="Q192" s="194"/>
    </row>
    <row r="193" spans="1:17" ht="43.5" customHeight="1" x14ac:dyDescent="0.25">
      <c r="A193" s="118" t="s">
        <v>813</v>
      </c>
      <c r="B193" s="796"/>
      <c r="C193" s="798" t="str">
        <f>IF('Mapa R. Fiscal'!E196="","",'Mapa R. Fiscal'!E196)</f>
        <v/>
      </c>
      <c r="D193" s="804"/>
      <c r="E193" s="798" t="str">
        <f>IF('Mapa R. Fiscal'!D196="","",'Mapa R. Fiscal'!D196)</f>
        <v/>
      </c>
      <c r="F193" s="878" t="str">
        <f>IF('Mapa R. Fiscal'!H196="","",'Mapa R. Fiscal'!H196)</f>
        <v/>
      </c>
      <c r="G193" s="878" t="str">
        <f>IF('Mapa R. Fiscal'!L196="","",'Mapa R. Fiscal'!L196)</f>
        <v/>
      </c>
      <c r="H193" s="87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75" t="str">
        <f>IF('Mapa R. Fiscal'!Y196="","",'Mapa R. Fiscal'!Y196)</f>
        <v/>
      </c>
      <c r="J193" s="475" t="str">
        <f>IF('Mapa R. Fiscal'!AA196="","",'Mapa R. Fiscal'!AA196)</f>
        <v/>
      </c>
      <c r="K193" s="475" t="str">
        <f t="shared" si="2"/>
        <v/>
      </c>
      <c r="L193" s="475" t="str">
        <f>IF('Mapa R. Fiscal'!AD196="","",'Mapa R. Fiscal'!AD196)</f>
        <v/>
      </c>
      <c r="M193" s="356" t="str">
        <f>IF('Mapa R. Fiscal'!P196="","",'Mapa R. Fiscal'!P196)</f>
        <v/>
      </c>
      <c r="N193" s="70"/>
      <c r="O193" s="70"/>
      <c r="P193" s="70"/>
      <c r="Q193" s="194"/>
    </row>
    <row r="194" spans="1:17" ht="43.5" customHeight="1" x14ac:dyDescent="0.25">
      <c r="A194" s="118" t="s">
        <v>814</v>
      </c>
      <c r="B194" s="797"/>
      <c r="C194" s="799"/>
      <c r="D194" s="800"/>
      <c r="E194" s="799"/>
      <c r="F194" s="801"/>
      <c r="G194" s="801"/>
      <c r="H194" s="802"/>
      <c r="I194" s="475" t="str">
        <f>IF('Mapa R. Fiscal'!Y197="","",'Mapa R. Fiscal'!Y197)</f>
        <v/>
      </c>
      <c r="J194" s="475" t="str">
        <f>IF('Mapa R. Fiscal'!AA197="","",'Mapa R. Fiscal'!AA197)</f>
        <v/>
      </c>
      <c r="K194" s="475" t="str">
        <f t="shared" si="2"/>
        <v/>
      </c>
      <c r="L194" s="475" t="str">
        <f>IF('Mapa R. Fiscal'!AD197="","",'Mapa R. Fiscal'!AD197)</f>
        <v/>
      </c>
      <c r="M194" s="356" t="str">
        <f>IF('Mapa R. Fiscal'!P197="","",'Mapa R. Fiscal'!P197)</f>
        <v/>
      </c>
      <c r="N194" s="70"/>
      <c r="O194" s="70"/>
      <c r="P194" s="70"/>
      <c r="Q194" s="194"/>
    </row>
    <row r="195" spans="1:17" ht="43.5" customHeight="1" x14ac:dyDescent="0.25">
      <c r="A195" s="118" t="s">
        <v>815</v>
      </c>
      <c r="B195" s="797"/>
      <c r="C195" s="799"/>
      <c r="D195" s="800"/>
      <c r="E195" s="799"/>
      <c r="F195" s="801"/>
      <c r="G195" s="801"/>
      <c r="H195" s="802"/>
      <c r="I195" s="475" t="str">
        <f>IF('Mapa R. Fiscal'!Y198="","",'Mapa R. Fiscal'!Y198)</f>
        <v/>
      </c>
      <c r="J195" s="475" t="str">
        <f>IF('Mapa R. Fiscal'!AA198="","",'Mapa R. Fiscal'!AA198)</f>
        <v/>
      </c>
      <c r="K195" s="475" t="str">
        <f t="shared" si="2"/>
        <v/>
      </c>
      <c r="L195" s="475" t="str">
        <f>IF('Mapa R. Fiscal'!AD198="","",'Mapa R. Fiscal'!AD198)</f>
        <v/>
      </c>
      <c r="M195" s="356" t="str">
        <f>IF('Mapa R. Fiscal'!P198="","",'Mapa R. Fiscal'!P198)</f>
        <v/>
      </c>
      <c r="N195" s="70"/>
      <c r="O195" s="70"/>
      <c r="P195" s="70"/>
      <c r="Q195" s="194"/>
    </row>
    <row r="196" spans="1:17" ht="43.5" customHeight="1" x14ac:dyDescent="0.25">
      <c r="A196" s="118" t="s">
        <v>816</v>
      </c>
      <c r="B196" s="797"/>
      <c r="C196" s="799"/>
      <c r="D196" s="800"/>
      <c r="E196" s="799"/>
      <c r="F196" s="801"/>
      <c r="G196" s="801"/>
      <c r="H196" s="802"/>
      <c r="I196" s="475" t="str">
        <f>IF('Mapa R. Fiscal'!Y199="","",'Mapa R. Fiscal'!Y199)</f>
        <v/>
      </c>
      <c r="J196" s="475" t="str">
        <f>IF('Mapa R. Fiscal'!AA199="","",'Mapa R. Fiscal'!AA199)</f>
        <v/>
      </c>
      <c r="K196" s="475" t="str">
        <f t="shared" si="2"/>
        <v/>
      </c>
      <c r="L196" s="475" t="str">
        <f>IF('Mapa R. Fiscal'!AD199="","",'Mapa R. Fiscal'!AD199)</f>
        <v/>
      </c>
      <c r="M196" s="356" t="str">
        <f>IF('Mapa R. Fiscal'!P199="","",'Mapa R. Fiscal'!P199)</f>
        <v/>
      </c>
      <c r="N196" s="70"/>
      <c r="O196" s="70"/>
      <c r="P196" s="70"/>
      <c r="Q196" s="194"/>
    </row>
    <row r="197" spans="1:17" ht="43.5" customHeight="1" x14ac:dyDescent="0.25">
      <c r="A197" s="118" t="s">
        <v>817</v>
      </c>
      <c r="B197" s="797"/>
      <c r="C197" s="799"/>
      <c r="D197" s="800"/>
      <c r="E197" s="799"/>
      <c r="F197" s="801"/>
      <c r="G197" s="801"/>
      <c r="H197" s="802"/>
      <c r="I197" s="475" t="str">
        <f>IF('Mapa R. Fiscal'!Y200="","",'Mapa R. Fiscal'!Y200)</f>
        <v/>
      </c>
      <c r="J197" s="475" t="str">
        <f>IF('Mapa R. Fiscal'!AA200="","",'Mapa R. Fiscal'!AA200)</f>
        <v/>
      </c>
      <c r="K197" s="475" t="str">
        <f t="shared" si="2"/>
        <v/>
      </c>
      <c r="L197" s="475" t="str">
        <f>IF('Mapa R. Fiscal'!AD200="","",'Mapa R. Fiscal'!AD200)</f>
        <v/>
      </c>
      <c r="M197" s="356" t="str">
        <f>IF('Mapa R. Fiscal'!P200="","",'Mapa R. Fiscal'!P200)</f>
        <v/>
      </c>
      <c r="N197" s="70"/>
      <c r="O197" s="70"/>
      <c r="P197" s="70"/>
      <c r="Q197" s="194"/>
    </row>
    <row r="198" spans="1:17" ht="43.5" customHeight="1" x14ac:dyDescent="0.25">
      <c r="A198" s="118" t="s">
        <v>818</v>
      </c>
      <c r="B198" s="797"/>
      <c r="C198" s="799"/>
      <c r="D198" s="800"/>
      <c r="E198" s="799"/>
      <c r="F198" s="801"/>
      <c r="G198" s="801"/>
      <c r="H198" s="802"/>
      <c r="I198" s="475" t="str">
        <f>IF('Mapa R. Fiscal'!Y201="","",'Mapa R. Fiscal'!Y201)</f>
        <v/>
      </c>
      <c r="J198" s="475" t="str">
        <f>IF('Mapa R. Fiscal'!AA201="","",'Mapa R. Fiscal'!AA201)</f>
        <v/>
      </c>
      <c r="K198" s="475" t="str">
        <f t="shared" si="2"/>
        <v/>
      </c>
      <c r="L198" s="475" t="str">
        <f>IF('Mapa R. Fiscal'!AD201="","",'Mapa R. Fiscal'!AD201)</f>
        <v/>
      </c>
      <c r="M198" s="356" t="str">
        <f>IF('Mapa R. Fiscal'!P201="","",'Mapa R. Fiscal'!P201)</f>
        <v/>
      </c>
      <c r="N198" s="70"/>
      <c r="O198" s="70"/>
      <c r="P198" s="70"/>
      <c r="Q198" s="194"/>
    </row>
    <row r="199" spans="1:17" ht="43.5" customHeight="1" x14ac:dyDescent="0.25">
      <c r="A199" s="118" t="s">
        <v>819</v>
      </c>
      <c r="B199" s="796"/>
      <c r="C199" s="798" t="str">
        <f>IF('Mapa R. Fiscal'!E202="","",'Mapa R. Fiscal'!E202)</f>
        <v/>
      </c>
      <c r="D199" s="804"/>
      <c r="E199" s="798" t="str">
        <f>IF('Mapa R. Fiscal'!D202="","",'Mapa R. Fiscal'!D202)</f>
        <v/>
      </c>
      <c r="F199" s="878" t="str">
        <f>IF('Mapa R. Fiscal'!H202="","",'Mapa R. Fiscal'!H202)</f>
        <v/>
      </c>
      <c r="G199" s="878" t="str">
        <f>IF('Mapa R. Fiscal'!L202="","",'Mapa R. Fiscal'!L202)</f>
        <v/>
      </c>
      <c r="H199" s="87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75" t="str">
        <f>IF('Mapa R. Fiscal'!Y202="","",'Mapa R. Fiscal'!Y202)</f>
        <v/>
      </c>
      <c r="J199" s="475" t="str">
        <f>IF('Mapa R. Fiscal'!AA202="","",'Mapa R. Fiscal'!AA202)</f>
        <v/>
      </c>
      <c r="K199" s="475"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75" t="str">
        <f>IF('Mapa R. Fiscal'!AD202="","",'Mapa R. Fiscal'!AD202)</f>
        <v/>
      </c>
      <c r="M199" s="356" t="str">
        <f>IF('Mapa R. Fiscal'!P202="","",'Mapa R. Fiscal'!P202)</f>
        <v/>
      </c>
      <c r="N199" s="70"/>
      <c r="O199" s="70"/>
      <c r="P199" s="70"/>
      <c r="Q199" s="194"/>
    </row>
    <row r="200" spans="1:17" ht="43.5" customHeight="1" x14ac:dyDescent="0.25">
      <c r="A200" s="118" t="s">
        <v>820</v>
      </c>
      <c r="B200" s="797"/>
      <c r="C200" s="799"/>
      <c r="D200" s="800"/>
      <c r="E200" s="799"/>
      <c r="F200" s="801"/>
      <c r="G200" s="801"/>
      <c r="H200" s="802"/>
      <c r="I200" s="475" t="str">
        <f>IF('Mapa R. Fiscal'!Y203="","",'Mapa R. Fiscal'!Y203)</f>
        <v/>
      </c>
      <c r="J200" s="475" t="str">
        <f>IF('Mapa R. Fiscal'!AA203="","",'Mapa R. Fiscal'!AA203)</f>
        <v/>
      </c>
      <c r="K200" s="475" t="str">
        <f t="shared" si="3"/>
        <v/>
      </c>
      <c r="L200" s="475" t="str">
        <f>IF('Mapa R. Fiscal'!AD203="","",'Mapa R. Fiscal'!AD203)</f>
        <v/>
      </c>
      <c r="M200" s="356" t="str">
        <f>IF('Mapa R. Fiscal'!P203="","",'Mapa R. Fiscal'!P203)</f>
        <v/>
      </c>
      <c r="N200" s="70"/>
      <c r="O200" s="70"/>
      <c r="P200" s="70"/>
      <c r="Q200" s="194"/>
    </row>
    <row r="201" spans="1:17" ht="43.5" customHeight="1" x14ac:dyDescent="0.25">
      <c r="A201" s="118" t="s">
        <v>821</v>
      </c>
      <c r="B201" s="797"/>
      <c r="C201" s="799"/>
      <c r="D201" s="800"/>
      <c r="E201" s="799"/>
      <c r="F201" s="801"/>
      <c r="G201" s="801"/>
      <c r="H201" s="802"/>
      <c r="I201" s="475" t="str">
        <f>IF('Mapa R. Fiscal'!Y204="","",'Mapa R. Fiscal'!Y204)</f>
        <v/>
      </c>
      <c r="J201" s="475" t="str">
        <f>IF('Mapa R. Fiscal'!AA204="","",'Mapa R. Fiscal'!AA204)</f>
        <v/>
      </c>
      <c r="K201" s="475" t="str">
        <f t="shared" si="3"/>
        <v/>
      </c>
      <c r="L201" s="475" t="str">
        <f>IF('Mapa R. Fiscal'!AD204="","",'Mapa R. Fiscal'!AD204)</f>
        <v/>
      </c>
      <c r="M201" s="356" t="str">
        <f>IF('Mapa R. Fiscal'!P204="","",'Mapa R. Fiscal'!P204)</f>
        <v/>
      </c>
      <c r="N201" s="70"/>
      <c r="O201" s="70"/>
      <c r="P201" s="70"/>
      <c r="Q201" s="194"/>
    </row>
    <row r="202" spans="1:17" ht="43.5" customHeight="1" x14ac:dyDescent="0.25">
      <c r="A202" s="118" t="s">
        <v>822</v>
      </c>
      <c r="B202" s="797"/>
      <c r="C202" s="799"/>
      <c r="D202" s="800"/>
      <c r="E202" s="799"/>
      <c r="F202" s="801"/>
      <c r="G202" s="801"/>
      <c r="H202" s="802"/>
      <c r="I202" s="475" t="str">
        <f>IF('Mapa R. Fiscal'!Y205="","",'Mapa R. Fiscal'!Y205)</f>
        <v/>
      </c>
      <c r="J202" s="475" t="str">
        <f>IF('Mapa R. Fiscal'!AA205="","",'Mapa R. Fiscal'!AA205)</f>
        <v/>
      </c>
      <c r="K202" s="475" t="str">
        <f t="shared" si="3"/>
        <v/>
      </c>
      <c r="L202" s="475" t="str">
        <f>IF('Mapa R. Fiscal'!AD205="","",'Mapa R. Fiscal'!AD205)</f>
        <v/>
      </c>
      <c r="M202" s="356" t="str">
        <f>IF('Mapa R. Fiscal'!P205="","",'Mapa R. Fiscal'!P205)</f>
        <v/>
      </c>
      <c r="N202" s="70"/>
      <c r="O202" s="70"/>
      <c r="P202" s="70"/>
      <c r="Q202" s="194"/>
    </row>
    <row r="203" spans="1:17" ht="43.5" customHeight="1" x14ac:dyDescent="0.25">
      <c r="A203" s="118" t="s">
        <v>823</v>
      </c>
      <c r="B203" s="797"/>
      <c r="C203" s="799"/>
      <c r="D203" s="800"/>
      <c r="E203" s="799"/>
      <c r="F203" s="801"/>
      <c r="G203" s="801"/>
      <c r="H203" s="802"/>
      <c r="I203" s="475" t="str">
        <f>IF('Mapa R. Fiscal'!Y206="","",'Mapa R. Fiscal'!Y206)</f>
        <v/>
      </c>
      <c r="J203" s="475" t="str">
        <f>IF('Mapa R. Fiscal'!AA206="","",'Mapa R. Fiscal'!AA206)</f>
        <v/>
      </c>
      <c r="K203" s="475" t="str">
        <f t="shared" si="3"/>
        <v/>
      </c>
      <c r="L203" s="475" t="str">
        <f>IF('Mapa R. Fiscal'!AD206="","",'Mapa R. Fiscal'!AD206)</f>
        <v/>
      </c>
      <c r="M203" s="356" t="str">
        <f>IF('Mapa R. Fiscal'!P206="","",'Mapa R. Fiscal'!P206)</f>
        <v/>
      </c>
      <c r="N203" s="70"/>
      <c r="O203" s="70"/>
      <c r="P203" s="70"/>
      <c r="Q203" s="194"/>
    </row>
    <row r="204" spans="1:17" ht="43.5" customHeight="1" x14ac:dyDescent="0.25">
      <c r="A204" s="118" t="s">
        <v>824</v>
      </c>
      <c r="B204" s="797"/>
      <c r="C204" s="799"/>
      <c r="D204" s="800"/>
      <c r="E204" s="799"/>
      <c r="F204" s="801"/>
      <c r="G204" s="801"/>
      <c r="H204" s="802"/>
      <c r="I204" s="475" t="str">
        <f>IF('Mapa R. Fiscal'!Y207="","",'Mapa R. Fiscal'!Y207)</f>
        <v/>
      </c>
      <c r="J204" s="475" t="str">
        <f>IF('Mapa R. Fiscal'!AA207="","",'Mapa R. Fiscal'!AA207)</f>
        <v/>
      </c>
      <c r="K204" s="475" t="str">
        <f t="shared" si="3"/>
        <v/>
      </c>
      <c r="L204" s="475" t="str">
        <f>IF('Mapa R. Fiscal'!AD207="","",'Mapa R. Fiscal'!AD207)</f>
        <v/>
      </c>
      <c r="M204" s="356" t="str">
        <f>IF('Mapa R. Fiscal'!P207="","",'Mapa R. Fiscal'!P207)</f>
        <v/>
      </c>
      <c r="N204" s="70"/>
      <c r="O204" s="70"/>
      <c r="P204" s="70"/>
      <c r="Q204" s="194"/>
    </row>
    <row r="205" spans="1:17" ht="43.5" customHeight="1" x14ac:dyDescent="0.25">
      <c r="A205" s="118" t="s">
        <v>825</v>
      </c>
      <c r="B205" s="796"/>
      <c r="C205" s="798" t="str">
        <f>IF('Mapa R. Fiscal'!E208="","",'Mapa R. Fiscal'!E208)</f>
        <v/>
      </c>
      <c r="D205" s="804"/>
      <c r="E205" s="798" t="str">
        <f>IF('Mapa R. Fiscal'!D208="","",'Mapa R. Fiscal'!D208)</f>
        <v/>
      </c>
      <c r="F205" s="878" t="str">
        <f>IF('Mapa R. Fiscal'!H208="","",'Mapa R. Fiscal'!H208)</f>
        <v/>
      </c>
      <c r="G205" s="878" t="str">
        <f>IF('Mapa R. Fiscal'!L208="","",'Mapa R. Fiscal'!L208)</f>
        <v/>
      </c>
      <c r="H205" s="87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75" t="str">
        <f>IF('Mapa R. Fiscal'!Y208="","",'Mapa R. Fiscal'!Y208)</f>
        <v/>
      </c>
      <c r="J205" s="475" t="str">
        <f>IF('Mapa R. Fiscal'!AA208="","",'Mapa R. Fiscal'!AA208)</f>
        <v/>
      </c>
      <c r="K205" s="475" t="str">
        <f t="shared" si="3"/>
        <v/>
      </c>
      <c r="L205" s="475" t="str">
        <f>IF('Mapa R. Fiscal'!AD208="","",'Mapa R. Fiscal'!AD208)</f>
        <v/>
      </c>
      <c r="M205" s="356" t="str">
        <f>IF('Mapa R. Fiscal'!P208="","",'Mapa R. Fiscal'!P208)</f>
        <v/>
      </c>
      <c r="N205" s="70"/>
      <c r="O205" s="70"/>
      <c r="P205" s="70"/>
      <c r="Q205" s="194"/>
    </row>
    <row r="206" spans="1:17" ht="43.5" customHeight="1" x14ac:dyDescent="0.25">
      <c r="A206" s="118" t="s">
        <v>826</v>
      </c>
      <c r="B206" s="797"/>
      <c r="C206" s="799"/>
      <c r="D206" s="800"/>
      <c r="E206" s="799"/>
      <c r="F206" s="801"/>
      <c r="G206" s="801"/>
      <c r="H206" s="802"/>
      <c r="I206" s="475" t="str">
        <f>IF('Mapa R. Fiscal'!Y209="","",'Mapa R. Fiscal'!Y209)</f>
        <v/>
      </c>
      <c r="J206" s="475" t="str">
        <f>IF('Mapa R. Fiscal'!AA209="","",'Mapa R. Fiscal'!AA209)</f>
        <v/>
      </c>
      <c r="K206" s="475" t="str">
        <f t="shared" si="3"/>
        <v/>
      </c>
      <c r="L206" s="475" t="str">
        <f>IF('Mapa R. Fiscal'!AD209="","",'Mapa R. Fiscal'!AD209)</f>
        <v/>
      </c>
      <c r="M206" s="356" t="str">
        <f>IF('Mapa R. Fiscal'!P209="","",'Mapa R. Fiscal'!P209)</f>
        <v/>
      </c>
      <c r="N206" s="70"/>
      <c r="O206" s="70"/>
      <c r="P206" s="70"/>
      <c r="Q206" s="194"/>
    </row>
    <row r="207" spans="1:17" ht="43.5" customHeight="1" x14ac:dyDescent="0.25">
      <c r="A207" s="118" t="s">
        <v>827</v>
      </c>
      <c r="B207" s="797"/>
      <c r="C207" s="799"/>
      <c r="D207" s="800"/>
      <c r="E207" s="799"/>
      <c r="F207" s="801"/>
      <c r="G207" s="801"/>
      <c r="H207" s="802"/>
      <c r="I207" s="475" t="str">
        <f>IF('Mapa R. Fiscal'!Y210="","",'Mapa R. Fiscal'!Y210)</f>
        <v/>
      </c>
      <c r="J207" s="475" t="str">
        <f>IF('Mapa R. Fiscal'!AA210="","",'Mapa R. Fiscal'!AA210)</f>
        <v/>
      </c>
      <c r="K207" s="475" t="str">
        <f t="shared" si="3"/>
        <v/>
      </c>
      <c r="L207" s="475" t="str">
        <f>IF('Mapa R. Fiscal'!AD210="","",'Mapa R. Fiscal'!AD210)</f>
        <v/>
      </c>
      <c r="M207" s="356" t="str">
        <f>IF('Mapa R. Fiscal'!P210="","",'Mapa R. Fiscal'!P210)</f>
        <v/>
      </c>
      <c r="N207" s="70"/>
      <c r="O207" s="70"/>
      <c r="P207" s="70"/>
      <c r="Q207" s="194"/>
    </row>
    <row r="208" spans="1:17" ht="43.5" customHeight="1" x14ac:dyDescent="0.25">
      <c r="A208" s="118" t="s">
        <v>828</v>
      </c>
      <c r="B208" s="797"/>
      <c r="C208" s="799"/>
      <c r="D208" s="800"/>
      <c r="E208" s="799"/>
      <c r="F208" s="801"/>
      <c r="G208" s="801"/>
      <c r="H208" s="802"/>
      <c r="I208" s="475" t="str">
        <f>IF('Mapa R. Fiscal'!Y211="","",'Mapa R. Fiscal'!Y211)</f>
        <v/>
      </c>
      <c r="J208" s="475" t="str">
        <f>IF('Mapa R. Fiscal'!AA211="","",'Mapa R. Fiscal'!AA211)</f>
        <v/>
      </c>
      <c r="K208" s="475" t="str">
        <f t="shared" si="3"/>
        <v/>
      </c>
      <c r="L208" s="475" t="str">
        <f>IF('Mapa R. Fiscal'!AD211="","",'Mapa R. Fiscal'!AD211)</f>
        <v/>
      </c>
      <c r="M208" s="356" t="str">
        <f>IF('Mapa R. Fiscal'!P211="","",'Mapa R. Fiscal'!P211)</f>
        <v/>
      </c>
      <c r="N208" s="70"/>
      <c r="O208" s="70"/>
      <c r="P208" s="70"/>
      <c r="Q208" s="194"/>
    </row>
    <row r="209" spans="1:17" ht="43.5" customHeight="1" x14ac:dyDescent="0.25">
      <c r="A209" s="118" t="s">
        <v>829</v>
      </c>
      <c r="B209" s="797"/>
      <c r="C209" s="799"/>
      <c r="D209" s="800"/>
      <c r="E209" s="799"/>
      <c r="F209" s="801"/>
      <c r="G209" s="801"/>
      <c r="H209" s="802"/>
      <c r="I209" s="475" t="str">
        <f>IF('Mapa R. Fiscal'!Y212="","",'Mapa R. Fiscal'!Y212)</f>
        <v/>
      </c>
      <c r="J209" s="475" t="str">
        <f>IF('Mapa R. Fiscal'!AA212="","",'Mapa R. Fiscal'!AA212)</f>
        <v/>
      </c>
      <c r="K209" s="475" t="str">
        <f t="shared" si="3"/>
        <v/>
      </c>
      <c r="L209" s="475" t="str">
        <f>IF('Mapa R. Fiscal'!AD212="","",'Mapa R. Fiscal'!AD212)</f>
        <v/>
      </c>
      <c r="M209" s="356" t="str">
        <f>IF('Mapa R. Fiscal'!P212="","",'Mapa R. Fiscal'!P212)</f>
        <v/>
      </c>
      <c r="N209" s="70"/>
      <c r="O209" s="70"/>
      <c r="P209" s="70"/>
      <c r="Q209" s="194"/>
    </row>
    <row r="210" spans="1:17" ht="43.5" customHeight="1" x14ac:dyDescent="0.25">
      <c r="A210" s="118" t="s">
        <v>830</v>
      </c>
      <c r="B210" s="797"/>
      <c r="C210" s="799"/>
      <c r="D210" s="800"/>
      <c r="E210" s="799"/>
      <c r="F210" s="801"/>
      <c r="G210" s="801"/>
      <c r="H210" s="802"/>
      <c r="I210" s="475" t="str">
        <f>IF('Mapa R. Fiscal'!Y213="","",'Mapa R. Fiscal'!Y213)</f>
        <v/>
      </c>
      <c r="J210" s="475" t="str">
        <f>IF('Mapa R. Fiscal'!AA213="","",'Mapa R. Fiscal'!AA213)</f>
        <v/>
      </c>
      <c r="K210" s="475" t="str">
        <f t="shared" si="3"/>
        <v/>
      </c>
      <c r="L210" s="475" t="str">
        <f>IF('Mapa R. Fiscal'!AD213="","",'Mapa R. Fiscal'!AD213)</f>
        <v/>
      </c>
      <c r="M210" s="356" t="str">
        <f>IF('Mapa R. Fiscal'!P213="","",'Mapa R. Fiscal'!P213)</f>
        <v/>
      </c>
      <c r="N210" s="70"/>
      <c r="O210" s="70"/>
      <c r="P210" s="70"/>
      <c r="Q210" s="194"/>
    </row>
    <row r="211" spans="1:17" ht="43.5" customHeight="1" x14ac:dyDescent="0.25">
      <c r="A211" s="118" t="s">
        <v>831</v>
      </c>
      <c r="B211" s="796"/>
      <c r="C211" s="798" t="str">
        <f>IF('Mapa R. Fiscal'!E214="","",'Mapa R. Fiscal'!E214)</f>
        <v/>
      </c>
      <c r="D211" s="804"/>
      <c r="E211" s="798" t="str">
        <f>IF('Mapa R. Fiscal'!D214="","",'Mapa R. Fiscal'!D214)</f>
        <v/>
      </c>
      <c r="F211" s="878" t="str">
        <f>IF('Mapa R. Fiscal'!H214="","",'Mapa R. Fiscal'!H214)</f>
        <v/>
      </c>
      <c r="G211" s="878" t="str">
        <f>IF('Mapa R. Fiscal'!L214="","",'Mapa R. Fiscal'!L214)</f>
        <v/>
      </c>
      <c r="H211" s="87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75" t="str">
        <f>IF('Mapa R. Fiscal'!Y214="","",'Mapa R. Fiscal'!Y214)</f>
        <v/>
      </c>
      <c r="J211" s="475" t="str">
        <f>IF('Mapa R. Fiscal'!AA214="","",'Mapa R. Fiscal'!AA214)</f>
        <v/>
      </c>
      <c r="K211" s="475" t="str">
        <f t="shared" si="3"/>
        <v/>
      </c>
      <c r="L211" s="475" t="str">
        <f>IF('Mapa R. Fiscal'!AD214="","",'Mapa R. Fiscal'!AD214)</f>
        <v/>
      </c>
      <c r="M211" s="356" t="str">
        <f>IF('Mapa R. Fiscal'!P214="","",'Mapa R. Fiscal'!P214)</f>
        <v/>
      </c>
      <c r="N211" s="70"/>
      <c r="O211" s="70"/>
      <c r="P211" s="70"/>
      <c r="Q211" s="194"/>
    </row>
    <row r="212" spans="1:17" ht="43.5" customHeight="1" x14ac:dyDescent="0.25">
      <c r="A212" s="118" t="s">
        <v>832</v>
      </c>
      <c r="B212" s="797"/>
      <c r="C212" s="799"/>
      <c r="D212" s="800"/>
      <c r="E212" s="799"/>
      <c r="F212" s="801"/>
      <c r="G212" s="801"/>
      <c r="H212" s="802"/>
      <c r="I212" s="475" t="str">
        <f>IF('Mapa R. Fiscal'!Y215="","",'Mapa R. Fiscal'!Y215)</f>
        <v/>
      </c>
      <c r="J212" s="475" t="str">
        <f>IF('Mapa R. Fiscal'!AA215="","",'Mapa R. Fiscal'!AA215)</f>
        <v/>
      </c>
      <c r="K212" s="475" t="str">
        <f t="shared" si="3"/>
        <v/>
      </c>
      <c r="L212" s="475" t="str">
        <f>IF('Mapa R. Fiscal'!AD215="","",'Mapa R. Fiscal'!AD215)</f>
        <v/>
      </c>
      <c r="M212" s="356" t="str">
        <f>IF('Mapa R. Fiscal'!P215="","",'Mapa R. Fiscal'!P215)</f>
        <v/>
      </c>
      <c r="N212" s="70"/>
      <c r="O212" s="70"/>
      <c r="P212" s="70"/>
      <c r="Q212" s="194"/>
    </row>
    <row r="213" spans="1:17" ht="43.5" customHeight="1" x14ac:dyDescent="0.25">
      <c r="A213" s="118" t="s">
        <v>833</v>
      </c>
      <c r="B213" s="797"/>
      <c r="C213" s="799"/>
      <c r="D213" s="800"/>
      <c r="E213" s="799"/>
      <c r="F213" s="801"/>
      <c r="G213" s="801"/>
      <c r="H213" s="802"/>
      <c r="I213" s="475" t="str">
        <f>IF('Mapa R. Fiscal'!Y216="","",'Mapa R. Fiscal'!Y216)</f>
        <v/>
      </c>
      <c r="J213" s="475" t="str">
        <f>IF('Mapa R. Fiscal'!AA216="","",'Mapa R. Fiscal'!AA216)</f>
        <v/>
      </c>
      <c r="K213" s="475" t="str">
        <f t="shared" si="3"/>
        <v/>
      </c>
      <c r="L213" s="475" t="str">
        <f>IF('Mapa R. Fiscal'!AD216="","",'Mapa R. Fiscal'!AD216)</f>
        <v/>
      </c>
      <c r="M213" s="356" t="str">
        <f>IF('Mapa R. Fiscal'!P216="","",'Mapa R. Fiscal'!P216)</f>
        <v/>
      </c>
      <c r="N213" s="70"/>
      <c r="O213" s="70"/>
      <c r="P213" s="70"/>
      <c r="Q213" s="194"/>
    </row>
    <row r="214" spans="1:17" ht="43.5" customHeight="1" x14ac:dyDescent="0.25">
      <c r="A214" s="118" t="s">
        <v>834</v>
      </c>
      <c r="B214" s="797"/>
      <c r="C214" s="799"/>
      <c r="D214" s="800"/>
      <c r="E214" s="799"/>
      <c r="F214" s="801"/>
      <c r="G214" s="801"/>
      <c r="H214" s="802"/>
      <c r="I214" s="475" t="str">
        <f>IF('Mapa R. Fiscal'!Y217="","",'Mapa R. Fiscal'!Y217)</f>
        <v/>
      </c>
      <c r="J214" s="475" t="str">
        <f>IF('Mapa R. Fiscal'!AA217="","",'Mapa R. Fiscal'!AA217)</f>
        <v/>
      </c>
      <c r="K214" s="475" t="str">
        <f t="shared" si="3"/>
        <v/>
      </c>
      <c r="L214" s="475" t="str">
        <f>IF('Mapa R. Fiscal'!AD217="","",'Mapa R. Fiscal'!AD217)</f>
        <v/>
      </c>
      <c r="M214" s="356" t="str">
        <f>IF('Mapa R. Fiscal'!P217="","",'Mapa R. Fiscal'!P217)</f>
        <v/>
      </c>
      <c r="N214" s="70"/>
      <c r="O214" s="70"/>
      <c r="P214" s="70"/>
      <c r="Q214" s="194"/>
    </row>
    <row r="215" spans="1:17" ht="43.5" customHeight="1" x14ac:dyDescent="0.25">
      <c r="A215" s="118" t="s">
        <v>835</v>
      </c>
      <c r="B215" s="797"/>
      <c r="C215" s="799"/>
      <c r="D215" s="800"/>
      <c r="E215" s="799"/>
      <c r="F215" s="801"/>
      <c r="G215" s="801"/>
      <c r="H215" s="802"/>
      <c r="I215" s="475" t="str">
        <f>IF('Mapa R. Fiscal'!Y218="","",'Mapa R. Fiscal'!Y218)</f>
        <v/>
      </c>
      <c r="J215" s="475" t="str">
        <f>IF('Mapa R. Fiscal'!AA218="","",'Mapa R. Fiscal'!AA218)</f>
        <v/>
      </c>
      <c r="K215" s="475" t="str">
        <f t="shared" si="3"/>
        <v/>
      </c>
      <c r="L215" s="475" t="str">
        <f>IF('Mapa R. Fiscal'!AD218="","",'Mapa R. Fiscal'!AD218)</f>
        <v/>
      </c>
      <c r="M215" s="356" t="str">
        <f>IF('Mapa R. Fiscal'!P218="","",'Mapa R. Fiscal'!P218)</f>
        <v/>
      </c>
      <c r="N215" s="70"/>
      <c r="O215" s="70"/>
      <c r="P215" s="70"/>
      <c r="Q215" s="194"/>
    </row>
    <row r="216" spans="1:17" ht="43.5" customHeight="1" x14ac:dyDescent="0.25">
      <c r="A216" s="118" t="s">
        <v>836</v>
      </c>
      <c r="B216" s="797"/>
      <c r="C216" s="799"/>
      <c r="D216" s="800"/>
      <c r="E216" s="799"/>
      <c r="F216" s="801"/>
      <c r="G216" s="801"/>
      <c r="H216" s="802"/>
      <c r="I216" s="475" t="str">
        <f>IF('Mapa R. Fiscal'!Y219="","",'Mapa R. Fiscal'!Y219)</f>
        <v/>
      </c>
      <c r="J216" s="475" t="str">
        <f>IF('Mapa R. Fiscal'!AA219="","",'Mapa R. Fiscal'!AA219)</f>
        <v/>
      </c>
      <c r="K216" s="475" t="str">
        <f t="shared" si="3"/>
        <v/>
      </c>
      <c r="L216" s="475" t="str">
        <f>IF('Mapa R. Fiscal'!AD219="","",'Mapa R. Fiscal'!AD219)</f>
        <v/>
      </c>
      <c r="M216" s="356" t="str">
        <f>IF('Mapa R. Fiscal'!P219="","",'Mapa R. Fiscal'!P219)</f>
        <v/>
      </c>
      <c r="N216" s="70"/>
      <c r="O216" s="70"/>
      <c r="P216" s="70"/>
      <c r="Q216" s="194"/>
    </row>
    <row r="217" spans="1:17" ht="43.5" customHeight="1" x14ac:dyDescent="0.25">
      <c r="A217" s="118" t="s">
        <v>837</v>
      </c>
      <c r="B217" s="796"/>
      <c r="C217" s="798" t="str">
        <f>IF('Mapa R. Fiscal'!E220="","",'Mapa R. Fiscal'!E220)</f>
        <v/>
      </c>
      <c r="D217" s="804"/>
      <c r="E217" s="798" t="str">
        <f>IF('Mapa R. Fiscal'!D220="","",'Mapa R. Fiscal'!D220)</f>
        <v/>
      </c>
      <c r="F217" s="878" t="str">
        <f>IF('Mapa R. Fiscal'!H220="","",'Mapa R. Fiscal'!H220)</f>
        <v/>
      </c>
      <c r="G217" s="878" t="str">
        <f>IF('Mapa R. Fiscal'!L220="","",'Mapa R. Fiscal'!L220)</f>
        <v/>
      </c>
      <c r="H217" s="87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75" t="str">
        <f>IF('Mapa R. Fiscal'!Y220="","",'Mapa R. Fiscal'!Y220)</f>
        <v/>
      </c>
      <c r="J217" s="475" t="str">
        <f>IF('Mapa R. Fiscal'!AA220="","",'Mapa R. Fiscal'!AA220)</f>
        <v/>
      </c>
      <c r="K217" s="475" t="str">
        <f t="shared" si="3"/>
        <v/>
      </c>
      <c r="L217" s="475" t="str">
        <f>IF('Mapa R. Fiscal'!AD220="","",'Mapa R. Fiscal'!AD220)</f>
        <v/>
      </c>
      <c r="M217" s="356" t="str">
        <f>IF('Mapa R. Fiscal'!P220="","",'Mapa R. Fiscal'!P220)</f>
        <v/>
      </c>
      <c r="N217" s="70"/>
      <c r="O217" s="70"/>
      <c r="P217" s="70"/>
      <c r="Q217" s="194"/>
    </row>
    <row r="218" spans="1:17" ht="43.5" customHeight="1" x14ac:dyDescent="0.25">
      <c r="A218" s="118" t="s">
        <v>838</v>
      </c>
      <c r="B218" s="797"/>
      <c r="C218" s="799"/>
      <c r="D218" s="800"/>
      <c r="E218" s="799"/>
      <c r="F218" s="801"/>
      <c r="G218" s="801"/>
      <c r="H218" s="802"/>
      <c r="I218" s="475" t="str">
        <f>IF('Mapa R. Fiscal'!Y221="","",'Mapa R. Fiscal'!Y221)</f>
        <v/>
      </c>
      <c r="J218" s="475" t="str">
        <f>IF('Mapa R. Fiscal'!AA221="","",'Mapa R. Fiscal'!AA221)</f>
        <v/>
      </c>
      <c r="K218" s="475" t="str">
        <f t="shared" si="3"/>
        <v/>
      </c>
      <c r="L218" s="475" t="str">
        <f>IF('Mapa R. Fiscal'!AD221="","",'Mapa R. Fiscal'!AD221)</f>
        <v/>
      </c>
      <c r="M218" s="356" t="str">
        <f>IF('Mapa R. Fiscal'!P221="","",'Mapa R. Fiscal'!P221)</f>
        <v/>
      </c>
      <c r="N218" s="70"/>
      <c r="O218" s="70"/>
      <c r="P218" s="70"/>
      <c r="Q218" s="194"/>
    </row>
    <row r="219" spans="1:17" ht="43.5" customHeight="1" x14ac:dyDescent="0.25">
      <c r="A219" s="118" t="s">
        <v>839</v>
      </c>
      <c r="B219" s="797"/>
      <c r="C219" s="799"/>
      <c r="D219" s="800"/>
      <c r="E219" s="799"/>
      <c r="F219" s="801"/>
      <c r="G219" s="801"/>
      <c r="H219" s="802"/>
      <c r="I219" s="475" t="str">
        <f>IF('Mapa R. Fiscal'!Y222="","",'Mapa R. Fiscal'!Y222)</f>
        <v/>
      </c>
      <c r="J219" s="475" t="str">
        <f>IF('Mapa R. Fiscal'!AA222="","",'Mapa R. Fiscal'!AA222)</f>
        <v/>
      </c>
      <c r="K219" s="475" t="str">
        <f t="shared" si="3"/>
        <v/>
      </c>
      <c r="L219" s="475" t="str">
        <f>IF('Mapa R. Fiscal'!AD222="","",'Mapa R. Fiscal'!AD222)</f>
        <v/>
      </c>
      <c r="M219" s="356" t="str">
        <f>IF('Mapa R. Fiscal'!P222="","",'Mapa R. Fiscal'!P222)</f>
        <v/>
      </c>
      <c r="N219" s="70"/>
      <c r="O219" s="70"/>
      <c r="P219" s="70"/>
      <c r="Q219" s="194"/>
    </row>
    <row r="220" spans="1:17" ht="43.5" customHeight="1" x14ac:dyDescent="0.25">
      <c r="A220" s="118" t="s">
        <v>840</v>
      </c>
      <c r="B220" s="797"/>
      <c r="C220" s="799"/>
      <c r="D220" s="800"/>
      <c r="E220" s="799"/>
      <c r="F220" s="801"/>
      <c r="G220" s="801"/>
      <c r="H220" s="802"/>
      <c r="I220" s="475" t="str">
        <f>IF('Mapa R. Fiscal'!Y223="","",'Mapa R. Fiscal'!Y223)</f>
        <v/>
      </c>
      <c r="J220" s="475" t="str">
        <f>IF('Mapa R. Fiscal'!AA223="","",'Mapa R. Fiscal'!AA223)</f>
        <v/>
      </c>
      <c r="K220" s="475" t="str">
        <f t="shared" si="3"/>
        <v/>
      </c>
      <c r="L220" s="475" t="str">
        <f>IF('Mapa R. Fiscal'!AD223="","",'Mapa R. Fiscal'!AD223)</f>
        <v/>
      </c>
      <c r="M220" s="356" t="str">
        <f>IF('Mapa R. Fiscal'!P223="","",'Mapa R. Fiscal'!P223)</f>
        <v/>
      </c>
      <c r="N220" s="70"/>
      <c r="O220" s="70"/>
      <c r="P220" s="70"/>
      <c r="Q220" s="194"/>
    </row>
    <row r="221" spans="1:17" ht="43.5" customHeight="1" x14ac:dyDescent="0.25">
      <c r="A221" s="118" t="s">
        <v>841</v>
      </c>
      <c r="B221" s="797"/>
      <c r="C221" s="799"/>
      <c r="D221" s="800"/>
      <c r="E221" s="799"/>
      <c r="F221" s="801"/>
      <c r="G221" s="801"/>
      <c r="H221" s="802"/>
      <c r="I221" s="475" t="str">
        <f>IF('Mapa R. Fiscal'!Y224="","",'Mapa R. Fiscal'!Y224)</f>
        <v/>
      </c>
      <c r="J221" s="475" t="str">
        <f>IF('Mapa R. Fiscal'!AA224="","",'Mapa R. Fiscal'!AA224)</f>
        <v/>
      </c>
      <c r="K221" s="475" t="str">
        <f t="shared" si="3"/>
        <v/>
      </c>
      <c r="L221" s="475" t="str">
        <f>IF('Mapa R. Fiscal'!AD224="","",'Mapa R. Fiscal'!AD224)</f>
        <v/>
      </c>
      <c r="M221" s="356" t="str">
        <f>IF('Mapa R. Fiscal'!P224="","",'Mapa R. Fiscal'!P224)</f>
        <v/>
      </c>
      <c r="N221" s="70"/>
      <c r="O221" s="70"/>
      <c r="P221" s="70"/>
      <c r="Q221" s="194"/>
    </row>
    <row r="222" spans="1:17" ht="43.5" customHeight="1" x14ac:dyDescent="0.25">
      <c r="A222" s="118" t="s">
        <v>842</v>
      </c>
      <c r="B222" s="797"/>
      <c r="C222" s="799"/>
      <c r="D222" s="800"/>
      <c r="E222" s="799"/>
      <c r="F222" s="801"/>
      <c r="G222" s="801"/>
      <c r="H222" s="802"/>
      <c r="I222" s="475" t="str">
        <f>IF('Mapa R. Fiscal'!Y225="","",'Mapa R. Fiscal'!Y225)</f>
        <v/>
      </c>
      <c r="J222" s="475" t="str">
        <f>IF('Mapa R. Fiscal'!AA225="","",'Mapa R. Fiscal'!AA225)</f>
        <v/>
      </c>
      <c r="K222" s="475" t="str">
        <f t="shared" si="3"/>
        <v/>
      </c>
      <c r="L222" s="475" t="str">
        <f>IF('Mapa R. Fiscal'!AD225="","",'Mapa R. Fiscal'!AD225)</f>
        <v/>
      </c>
      <c r="M222" s="356" t="str">
        <f>IF('Mapa R. Fiscal'!P225="","",'Mapa R. Fiscal'!P225)</f>
        <v/>
      </c>
      <c r="N222" s="70"/>
      <c r="O222" s="70"/>
      <c r="P222" s="70"/>
      <c r="Q222" s="194"/>
    </row>
    <row r="223" spans="1:17" ht="43.5" customHeight="1" x14ac:dyDescent="0.25">
      <c r="A223" s="118" t="s">
        <v>843</v>
      </c>
      <c r="B223" s="796"/>
      <c r="C223" s="798" t="str">
        <f>IF('Mapa R. Fiscal'!E226="","",'Mapa R. Fiscal'!E226)</f>
        <v/>
      </c>
      <c r="D223" s="804"/>
      <c r="E223" s="798" t="str">
        <f>IF('Mapa R. Fiscal'!D226="","",'Mapa R. Fiscal'!D226)</f>
        <v/>
      </c>
      <c r="F223" s="878" t="str">
        <f>IF('Mapa R. Fiscal'!H226="","",'Mapa R. Fiscal'!H226)</f>
        <v/>
      </c>
      <c r="G223" s="878" t="str">
        <f>IF('Mapa R. Fiscal'!L226="","",'Mapa R. Fiscal'!L226)</f>
        <v/>
      </c>
      <c r="H223" s="87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75" t="str">
        <f>IF('Mapa R. Fiscal'!Y226="","",'Mapa R. Fiscal'!Y226)</f>
        <v/>
      </c>
      <c r="J223" s="475" t="str">
        <f>IF('Mapa R. Fiscal'!AA226="","",'Mapa R. Fiscal'!AA226)</f>
        <v/>
      </c>
      <c r="K223" s="475" t="str">
        <f t="shared" si="3"/>
        <v/>
      </c>
      <c r="L223" s="475" t="str">
        <f>IF('Mapa R. Fiscal'!AD226="","",'Mapa R. Fiscal'!AD226)</f>
        <v/>
      </c>
      <c r="M223" s="356" t="str">
        <f>IF('Mapa R. Fiscal'!P226="","",'Mapa R. Fiscal'!P226)</f>
        <v/>
      </c>
      <c r="N223" s="70"/>
      <c r="O223" s="70"/>
      <c r="P223" s="70"/>
      <c r="Q223" s="194"/>
    </row>
    <row r="224" spans="1:17" ht="43.5" customHeight="1" x14ac:dyDescent="0.25">
      <c r="A224" s="118" t="s">
        <v>844</v>
      </c>
      <c r="B224" s="797"/>
      <c r="C224" s="799"/>
      <c r="D224" s="800"/>
      <c r="E224" s="799"/>
      <c r="F224" s="801"/>
      <c r="G224" s="801"/>
      <c r="H224" s="802"/>
      <c r="I224" s="475" t="str">
        <f>IF('Mapa R. Fiscal'!Y227="","",'Mapa R. Fiscal'!Y227)</f>
        <v/>
      </c>
      <c r="J224" s="475" t="str">
        <f>IF('Mapa R. Fiscal'!AA227="","",'Mapa R. Fiscal'!AA227)</f>
        <v/>
      </c>
      <c r="K224" s="475" t="str">
        <f t="shared" si="3"/>
        <v/>
      </c>
      <c r="L224" s="475" t="str">
        <f>IF('Mapa R. Fiscal'!AD227="","",'Mapa R. Fiscal'!AD227)</f>
        <v/>
      </c>
      <c r="M224" s="356" t="str">
        <f>IF('Mapa R. Fiscal'!P227="","",'Mapa R. Fiscal'!P227)</f>
        <v/>
      </c>
      <c r="N224" s="70"/>
      <c r="O224" s="70"/>
      <c r="P224" s="70"/>
      <c r="Q224" s="194"/>
    </row>
    <row r="225" spans="1:17" ht="43.5" customHeight="1" x14ac:dyDescent="0.25">
      <c r="A225" s="118" t="s">
        <v>845</v>
      </c>
      <c r="B225" s="797"/>
      <c r="C225" s="799"/>
      <c r="D225" s="800"/>
      <c r="E225" s="799"/>
      <c r="F225" s="801"/>
      <c r="G225" s="801"/>
      <c r="H225" s="802"/>
      <c r="I225" s="475" t="str">
        <f>IF('Mapa R. Fiscal'!Y228="","",'Mapa R. Fiscal'!Y228)</f>
        <v/>
      </c>
      <c r="J225" s="475" t="str">
        <f>IF('Mapa R. Fiscal'!AA228="","",'Mapa R. Fiscal'!AA228)</f>
        <v/>
      </c>
      <c r="K225" s="475" t="str">
        <f t="shared" si="3"/>
        <v/>
      </c>
      <c r="L225" s="475" t="str">
        <f>IF('Mapa R. Fiscal'!AD228="","",'Mapa R. Fiscal'!AD228)</f>
        <v/>
      </c>
      <c r="M225" s="356" t="str">
        <f>IF('Mapa R. Fiscal'!P228="","",'Mapa R. Fiscal'!P228)</f>
        <v/>
      </c>
      <c r="N225" s="70"/>
      <c r="O225" s="70"/>
      <c r="P225" s="70"/>
      <c r="Q225" s="194"/>
    </row>
    <row r="226" spans="1:17" ht="43.5" customHeight="1" x14ac:dyDescent="0.25">
      <c r="A226" s="118" t="s">
        <v>846</v>
      </c>
      <c r="B226" s="797"/>
      <c r="C226" s="799"/>
      <c r="D226" s="800"/>
      <c r="E226" s="799"/>
      <c r="F226" s="801"/>
      <c r="G226" s="801"/>
      <c r="H226" s="802"/>
      <c r="I226" s="475" t="str">
        <f>IF('Mapa R. Fiscal'!Y229="","",'Mapa R. Fiscal'!Y229)</f>
        <v/>
      </c>
      <c r="J226" s="475" t="str">
        <f>IF('Mapa R. Fiscal'!AA229="","",'Mapa R. Fiscal'!AA229)</f>
        <v/>
      </c>
      <c r="K226" s="475" t="str">
        <f t="shared" si="3"/>
        <v/>
      </c>
      <c r="L226" s="475" t="str">
        <f>IF('Mapa R. Fiscal'!AD229="","",'Mapa R. Fiscal'!AD229)</f>
        <v/>
      </c>
      <c r="M226" s="356" t="str">
        <f>IF('Mapa R. Fiscal'!P229="","",'Mapa R. Fiscal'!P229)</f>
        <v/>
      </c>
      <c r="N226" s="70"/>
      <c r="O226" s="70"/>
      <c r="P226" s="70"/>
      <c r="Q226" s="194"/>
    </row>
    <row r="227" spans="1:17" ht="43.5" customHeight="1" x14ac:dyDescent="0.25">
      <c r="A227" s="118" t="s">
        <v>847</v>
      </c>
      <c r="B227" s="797"/>
      <c r="C227" s="799"/>
      <c r="D227" s="800"/>
      <c r="E227" s="799"/>
      <c r="F227" s="801"/>
      <c r="G227" s="801"/>
      <c r="H227" s="802"/>
      <c r="I227" s="475" t="str">
        <f>IF('Mapa R. Fiscal'!Y230="","",'Mapa R. Fiscal'!Y230)</f>
        <v/>
      </c>
      <c r="J227" s="475" t="str">
        <f>IF('Mapa R. Fiscal'!AA230="","",'Mapa R. Fiscal'!AA230)</f>
        <v/>
      </c>
      <c r="K227" s="475" t="str">
        <f t="shared" si="3"/>
        <v/>
      </c>
      <c r="L227" s="475" t="str">
        <f>IF('Mapa R. Fiscal'!AD230="","",'Mapa R. Fiscal'!AD230)</f>
        <v/>
      </c>
      <c r="M227" s="356" t="str">
        <f>IF('Mapa R. Fiscal'!P230="","",'Mapa R. Fiscal'!P230)</f>
        <v/>
      </c>
      <c r="N227" s="70"/>
      <c r="O227" s="70"/>
      <c r="P227" s="70"/>
      <c r="Q227" s="194"/>
    </row>
    <row r="228" spans="1:17" ht="43.5" customHeight="1" x14ac:dyDescent="0.25">
      <c r="A228" s="118" t="s">
        <v>848</v>
      </c>
      <c r="B228" s="797"/>
      <c r="C228" s="799"/>
      <c r="D228" s="800"/>
      <c r="E228" s="799"/>
      <c r="F228" s="801"/>
      <c r="G228" s="801"/>
      <c r="H228" s="802"/>
      <c r="I228" s="475" t="str">
        <f>IF('Mapa R. Fiscal'!Y231="","",'Mapa R. Fiscal'!Y231)</f>
        <v/>
      </c>
      <c r="J228" s="475" t="str">
        <f>IF('Mapa R. Fiscal'!AA231="","",'Mapa R. Fiscal'!AA231)</f>
        <v/>
      </c>
      <c r="K228" s="475" t="str">
        <f t="shared" si="3"/>
        <v/>
      </c>
      <c r="L228" s="475" t="str">
        <f>IF('Mapa R. Fiscal'!AD231="","",'Mapa R. Fiscal'!AD231)</f>
        <v/>
      </c>
      <c r="M228" s="356" t="str">
        <f>IF('Mapa R. Fiscal'!P231="","",'Mapa R. Fiscal'!P231)</f>
        <v/>
      </c>
      <c r="N228" s="70"/>
      <c r="O228" s="70"/>
      <c r="P228" s="70"/>
      <c r="Q228" s="194"/>
    </row>
    <row r="229" spans="1:17" ht="43.5" customHeight="1" x14ac:dyDescent="0.25">
      <c r="A229" s="118" t="s">
        <v>849</v>
      </c>
      <c r="B229" s="796"/>
      <c r="C229" s="798" t="str">
        <f>IF('Mapa R. Fiscal'!E232="","",'Mapa R. Fiscal'!E232)</f>
        <v/>
      </c>
      <c r="D229" s="804"/>
      <c r="E229" s="798" t="str">
        <f>IF('Mapa R. Fiscal'!D232="","",'Mapa R. Fiscal'!D232)</f>
        <v/>
      </c>
      <c r="F229" s="878" t="str">
        <f>IF('Mapa R. Fiscal'!H232="","",'Mapa R. Fiscal'!H232)</f>
        <v/>
      </c>
      <c r="G229" s="878" t="str">
        <f>IF('Mapa R. Fiscal'!L232="","",'Mapa R. Fiscal'!L232)</f>
        <v/>
      </c>
      <c r="H229" s="87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75" t="str">
        <f>IF('Mapa R. Fiscal'!Y232="","",'Mapa R. Fiscal'!Y232)</f>
        <v/>
      </c>
      <c r="J229" s="475" t="str">
        <f>IF('Mapa R. Fiscal'!AA232="","",'Mapa R. Fiscal'!AA232)</f>
        <v/>
      </c>
      <c r="K229" s="475" t="str">
        <f t="shared" si="3"/>
        <v/>
      </c>
      <c r="L229" s="475" t="str">
        <f>IF('Mapa R. Fiscal'!AD232="","",'Mapa R. Fiscal'!AD232)</f>
        <v/>
      </c>
      <c r="M229" s="356" t="str">
        <f>IF('Mapa R. Fiscal'!P232="","",'Mapa R. Fiscal'!P232)</f>
        <v/>
      </c>
      <c r="N229" s="70"/>
      <c r="O229" s="70"/>
      <c r="P229" s="70"/>
      <c r="Q229" s="194"/>
    </row>
    <row r="230" spans="1:17" ht="43.5" customHeight="1" x14ac:dyDescent="0.25">
      <c r="A230" s="118" t="s">
        <v>850</v>
      </c>
      <c r="B230" s="797"/>
      <c r="C230" s="799"/>
      <c r="D230" s="800"/>
      <c r="E230" s="799"/>
      <c r="F230" s="801"/>
      <c r="G230" s="801"/>
      <c r="H230" s="802"/>
      <c r="I230" s="475" t="str">
        <f>IF('Mapa R. Fiscal'!Y233="","",'Mapa R. Fiscal'!Y233)</f>
        <v/>
      </c>
      <c r="J230" s="475" t="str">
        <f>IF('Mapa R. Fiscal'!AA233="","",'Mapa R. Fiscal'!AA233)</f>
        <v/>
      </c>
      <c r="K230" s="475" t="str">
        <f t="shared" si="3"/>
        <v/>
      </c>
      <c r="L230" s="475" t="str">
        <f>IF('Mapa R. Fiscal'!AD233="","",'Mapa R. Fiscal'!AD233)</f>
        <v/>
      </c>
      <c r="M230" s="356" t="str">
        <f>IF('Mapa R. Fiscal'!P233="","",'Mapa R. Fiscal'!P233)</f>
        <v/>
      </c>
      <c r="N230" s="70"/>
      <c r="O230" s="70"/>
      <c r="P230" s="70"/>
      <c r="Q230" s="194"/>
    </row>
    <row r="231" spans="1:17" ht="43.5" customHeight="1" x14ac:dyDescent="0.25">
      <c r="A231" s="118" t="s">
        <v>851</v>
      </c>
      <c r="B231" s="797"/>
      <c r="C231" s="799"/>
      <c r="D231" s="800"/>
      <c r="E231" s="799"/>
      <c r="F231" s="801"/>
      <c r="G231" s="801"/>
      <c r="H231" s="802"/>
      <c r="I231" s="475" t="str">
        <f>IF('Mapa R. Fiscal'!Y234="","",'Mapa R. Fiscal'!Y234)</f>
        <v/>
      </c>
      <c r="J231" s="475" t="str">
        <f>IF('Mapa R. Fiscal'!AA234="","",'Mapa R. Fiscal'!AA234)</f>
        <v/>
      </c>
      <c r="K231" s="475" t="str">
        <f t="shared" si="3"/>
        <v/>
      </c>
      <c r="L231" s="475" t="str">
        <f>IF('Mapa R. Fiscal'!AD234="","",'Mapa R. Fiscal'!AD234)</f>
        <v/>
      </c>
      <c r="M231" s="356" t="str">
        <f>IF('Mapa R. Fiscal'!P234="","",'Mapa R. Fiscal'!P234)</f>
        <v/>
      </c>
      <c r="N231" s="70"/>
      <c r="O231" s="70"/>
      <c r="P231" s="70"/>
      <c r="Q231" s="194"/>
    </row>
    <row r="232" spans="1:17" ht="43.5" customHeight="1" x14ac:dyDescent="0.25">
      <c r="A232" s="118" t="s">
        <v>852</v>
      </c>
      <c r="B232" s="797"/>
      <c r="C232" s="799"/>
      <c r="D232" s="800"/>
      <c r="E232" s="799"/>
      <c r="F232" s="801"/>
      <c r="G232" s="801"/>
      <c r="H232" s="802"/>
      <c r="I232" s="475" t="str">
        <f>IF('Mapa R. Fiscal'!Y235="","",'Mapa R. Fiscal'!Y235)</f>
        <v/>
      </c>
      <c r="J232" s="475" t="str">
        <f>IF('Mapa R. Fiscal'!AA235="","",'Mapa R. Fiscal'!AA235)</f>
        <v/>
      </c>
      <c r="K232" s="475" t="str">
        <f t="shared" si="3"/>
        <v/>
      </c>
      <c r="L232" s="475" t="str">
        <f>IF('Mapa R. Fiscal'!AD235="","",'Mapa R. Fiscal'!AD235)</f>
        <v/>
      </c>
      <c r="M232" s="356" t="str">
        <f>IF('Mapa R. Fiscal'!P235="","",'Mapa R. Fiscal'!P235)</f>
        <v/>
      </c>
      <c r="N232" s="70"/>
      <c r="O232" s="70"/>
      <c r="P232" s="70"/>
      <c r="Q232" s="194"/>
    </row>
    <row r="233" spans="1:17" ht="43.5" customHeight="1" x14ac:dyDescent="0.25">
      <c r="A233" s="118" t="s">
        <v>853</v>
      </c>
      <c r="B233" s="797"/>
      <c r="C233" s="799"/>
      <c r="D233" s="800"/>
      <c r="E233" s="799"/>
      <c r="F233" s="801"/>
      <c r="G233" s="801"/>
      <c r="H233" s="802"/>
      <c r="I233" s="475" t="str">
        <f>IF('Mapa R. Fiscal'!Y236="","",'Mapa R. Fiscal'!Y236)</f>
        <v/>
      </c>
      <c r="J233" s="475" t="str">
        <f>IF('Mapa R. Fiscal'!AA236="","",'Mapa R. Fiscal'!AA236)</f>
        <v/>
      </c>
      <c r="K233" s="475" t="str">
        <f t="shared" si="3"/>
        <v/>
      </c>
      <c r="L233" s="475" t="str">
        <f>IF('Mapa R. Fiscal'!AD236="","",'Mapa R. Fiscal'!AD236)</f>
        <v/>
      </c>
      <c r="M233" s="356" t="str">
        <f>IF('Mapa R. Fiscal'!P236="","",'Mapa R. Fiscal'!P236)</f>
        <v/>
      </c>
      <c r="N233" s="70"/>
      <c r="O233" s="70"/>
      <c r="P233" s="70"/>
      <c r="Q233" s="194"/>
    </row>
    <row r="234" spans="1:17" ht="43.5" customHeight="1" x14ac:dyDescent="0.25">
      <c r="A234" s="118" t="s">
        <v>854</v>
      </c>
      <c r="B234" s="797"/>
      <c r="C234" s="799"/>
      <c r="D234" s="800"/>
      <c r="E234" s="799"/>
      <c r="F234" s="801"/>
      <c r="G234" s="801"/>
      <c r="H234" s="802"/>
      <c r="I234" s="475" t="str">
        <f>IF('Mapa R. Fiscal'!Y237="","",'Mapa R. Fiscal'!Y237)</f>
        <v/>
      </c>
      <c r="J234" s="475" t="str">
        <f>IF('Mapa R. Fiscal'!AA237="","",'Mapa R. Fiscal'!AA237)</f>
        <v/>
      </c>
      <c r="K234" s="475" t="str">
        <f t="shared" si="3"/>
        <v/>
      </c>
      <c r="L234" s="475" t="str">
        <f>IF('Mapa R. Fiscal'!AD237="","",'Mapa R. Fiscal'!AD237)</f>
        <v/>
      </c>
      <c r="M234" s="356" t="str">
        <f>IF('Mapa R. Fiscal'!P237="","",'Mapa R. Fiscal'!P237)</f>
        <v/>
      </c>
      <c r="N234" s="70"/>
      <c r="O234" s="70"/>
      <c r="P234" s="70"/>
      <c r="Q234" s="194"/>
    </row>
    <row r="235" spans="1:17" ht="43.5" customHeight="1" x14ac:dyDescent="0.25">
      <c r="A235" s="118" t="s">
        <v>855</v>
      </c>
      <c r="B235" s="796"/>
      <c r="C235" s="798" t="str">
        <f>IF('Mapa R. Fiscal'!E238="","",'Mapa R. Fiscal'!E238)</f>
        <v/>
      </c>
      <c r="D235" s="804"/>
      <c r="E235" s="798" t="str">
        <f>IF('Mapa R. Fiscal'!D238="","",'Mapa R. Fiscal'!D238)</f>
        <v/>
      </c>
      <c r="F235" s="878" t="str">
        <f>IF('Mapa R. Fiscal'!H238="","",'Mapa R. Fiscal'!H238)</f>
        <v/>
      </c>
      <c r="G235" s="878" t="str">
        <f>IF('Mapa R. Fiscal'!L238="","",'Mapa R. Fiscal'!L238)</f>
        <v/>
      </c>
      <c r="H235" s="87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75" t="str">
        <f>IF('Mapa R. Fiscal'!Y238="","",'Mapa R. Fiscal'!Y238)</f>
        <v/>
      </c>
      <c r="J235" s="475" t="str">
        <f>IF('Mapa R. Fiscal'!AA238="","",'Mapa R. Fiscal'!AA238)</f>
        <v/>
      </c>
      <c r="K235" s="475" t="str">
        <f t="shared" si="3"/>
        <v/>
      </c>
      <c r="L235" s="475" t="str">
        <f>IF('Mapa R. Fiscal'!AD238="","",'Mapa R. Fiscal'!AD238)</f>
        <v/>
      </c>
      <c r="M235" s="356" t="str">
        <f>IF('Mapa R. Fiscal'!P238="","",'Mapa R. Fiscal'!P238)</f>
        <v/>
      </c>
      <c r="N235" s="70"/>
      <c r="O235" s="70"/>
      <c r="P235" s="70"/>
      <c r="Q235" s="194"/>
    </row>
    <row r="236" spans="1:17" ht="43.5" customHeight="1" x14ac:dyDescent="0.25">
      <c r="A236" s="118" t="s">
        <v>856</v>
      </c>
      <c r="B236" s="797"/>
      <c r="C236" s="799"/>
      <c r="D236" s="800"/>
      <c r="E236" s="799"/>
      <c r="F236" s="801"/>
      <c r="G236" s="801"/>
      <c r="H236" s="802"/>
      <c r="I236" s="475" t="str">
        <f>IF('Mapa R. Fiscal'!Y239="","",'Mapa R. Fiscal'!Y239)</f>
        <v/>
      </c>
      <c r="J236" s="475" t="str">
        <f>IF('Mapa R. Fiscal'!AA239="","",'Mapa R. Fiscal'!AA239)</f>
        <v/>
      </c>
      <c r="K236" s="475" t="str">
        <f t="shared" si="3"/>
        <v/>
      </c>
      <c r="L236" s="475" t="str">
        <f>IF('Mapa R. Fiscal'!AD239="","",'Mapa R. Fiscal'!AD239)</f>
        <v/>
      </c>
      <c r="M236" s="356" t="str">
        <f>IF('Mapa R. Fiscal'!P239="","",'Mapa R. Fiscal'!P239)</f>
        <v/>
      </c>
      <c r="N236" s="70"/>
      <c r="O236" s="70"/>
      <c r="P236" s="70"/>
      <c r="Q236" s="194"/>
    </row>
    <row r="237" spans="1:17" ht="43.5" customHeight="1" x14ac:dyDescent="0.25">
      <c r="A237" s="118" t="s">
        <v>857</v>
      </c>
      <c r="B237" s="797"/>
      <c r="C237" s="799"/>
      <c r="D237" s="800"/>
      <c r="E237" s="799"/>
      <c r="F237" s="801"/>
      <c r="G237" s="801"/>
      <c r="H237" s="802"/>
      <c r="I237" s="475" t="str">
        <f>IF('Mapa R. Fiscal'!Y240="","",'Mapa R. Fiscal'!Y240)</f>
        <v/>
      </c>
      <c r="J237" s="475" t="str">
        <f>IF('Mapa R. Fiscal'!AA240="","",'Mapa R. Fiscal'!AA240)</f>
        <v/>
      </c>
      <c r="K237" s="475" t="str">
        <f t="shared" si="3"/>
        <v/>
      </c>
      <c r="L237" s="475" t="str">
        <f>IF('Mapa R. Fiscal'!AD240="","",'Mapa R. Fiscal'!AD240)</f>
        <v/>
      </c>
      <c r="M237" s="356" t="str">
        <f>IF('Mapa R. Fiscal'!P240="","",'Mapa R. Fiscal'!P240)</f>
        <v/>
      </c>
      <c r="N237" s="70"/>
      <c r="O237" s="70"/>
      <c r="P237" s="70"/>
      <c r="Q237" s="194"/>
    </row>
    <row r="238" spans="1:17" ht="43.5" customHeight="1" x14ac:dyDescent="0.25">
      <c r="A238" s="118" t="s">
        <v>858</v>
      </c>
      <c r="B238" s="797"/>
      <c r="C238" s="799"/>
      <c r="D238" s="800"/>
      <c r="E238" s="799"/>
      <c r="F238" s="801"/>
      <c r="G238" s="801"/>
      <c r="H238" s="802"/>
      <c r="I238" s="475" t="str">
        <f>IF('Mapa R. Fiscal'!Y241="","",'Mapa R. Fiscal'!Y241)</f>
        <v/>
      </c>
      <c r="J238" s="475" t="str">
        <f>IF('Mapa R. Fiscal'!AA241="","",'Mapa R. Fiscal'!AA241)</f>
        <v/>
      </c>
      <c r="K238" s="475" t="str">
        <f t="shared" si="3"/>
        <v/>
      </c>
      <c r="L238" s="475" t="str">
        <f>IF('Mapa R. Fiscal'!AD241="","",'Mapa R. Fiscal'!AD241)</f>
        <v/>
      </c>
      <c r="M238" s="356" t="str">
        <f>IF('Mapa R. Fiscal'!P241="","",'Mapa R. Fiscal'!P241)</f>
        <v/>
      </c>
      <c r="N238" s="70"/>
      <c r="O238" s="70"/>
      <c r="P238" s="70"/>
      <c r="Q238" s="194"/>
    </row>
    <row r="239" spans="1:17" ht="43.5" customHeight="1" x14ac:dyDescent="0.25">
      <c r="A239" s="118" t="s">
        <v>859</v>
      </c>
      <c r="B239" s="797"/>
      <c r="C239" s="799"/>
      <c r="D239" s="800"/>
      <c r="E239" s="799"/>
      <c r="F239" s="801"/>
      <c r="G239" s="801"/>
      <c r="H239" s="802"/>
      <c r="I239" s="475" t="str">
        <f>IF('Mapa R. Fiscal'!Y242="","",'Mapa R. Fiscal'!Y242)</f>
        <v/>
      </c>
      <c r="J239" s="475" t="str">
        <f>IF('Mapa R. Fiscal'!AA242="","",'Mapa R. Fiscal'!AA242)</f>
        <v/>
      </c>
      <c r="K239" s="475" t="str">
        <f t="shared" si="3"/>
        <v/>
      </c>
      <c r="L239" s="475" t="str">
        <f>IF('Mapa R. Fiscal'!AD242="","",'Mapa R. Fiscal'!AD242)</f>
        <v/>
      </c>
      <c r="M239" s="356" t="str">
        <f>IF('Mapa R. Fiscal'!P242="","",'Mapa R. Fiscal'!P242)</f>
        <v/>
      </c>
      <c r="N239" s="70"/>
      <c r="O239" s="70"/>
      <c r="P239" s="70"/>
      <c r="Q239" s="194"/>
    </row>
    <row r="240" spans="1:17" ht="43.5" customHeight="1" x14ac:dyDescent="0.25">
      <c r="A240" s="118" t="s">
        <v>860</v>
      </c>
      <c r="B240" s="797"/>
      <c r="C240" s="799"/>
      <c r="D240" s="800"/>
      <c r="E240" s="799"/>
      <c r="F240" s="801"/>
      <c r="G240" s="801"/>
      <c r="H240" s="802"/>
      <c r="I240" s="475" t="str">
        <f>IF('Mapa R. Fiscal'!Y243="","",'Mapa R. Fiscal'!Y243)</f>
        <v/>
      </c>
      <c r="J240" s="475" t="str">
        <f>IF('Mapa R. Fiscal'!AA243="","",'Mapa R. Fiscal'!AA243)</f>
        <v/>
      </c>
      <c r="K240" s="475" t="str">
        <f t="shared" si="3"/>
        <v/>
      </c>
      <c r="L240" s="475" t="str">
        <f>IF('Mapa R. Fiscal'!AD243="","",'Mapa R. Fiscal'!AD243)</f>
        <v/>
      </c>
      <c r="M240" s="356" t="str">
        <f>IF('Mapa R. Fiscal'!P243="","",'Mapa R. Fiscal'!P243)</f>
        <v/>
      </c>
      <c r="N240" s="70"/>
      <c r="O240" s="70"/>
      <c r="P240" s="70"/>
      <c r="Q240" s="194"/>
    </row>
    <row r="241" spans="1:17" ht="43.5" customHeight="1" x14ac:dyDescent="0.25">
      <c r="A241" s="118" t="s">
        <v>861</v>
      </c>
      <c r="B241" s="796"/>
      <c r="C241" s="798" t="str">
        <f>IF('Mapa R. Fiscal'!E244="","",'Mapa R. Fiscal'!E244)</f>
        <v/>
      </c>
      <c r="D241" s="804"/>
      <c r="E241" s="798" t="str">
        <f>IF('Mapa R. Fiscal'!D244="","",'Mapa R. Fiscal'!D244)</f>
        <v/>
      </c>
      <c r="F241" s="878" t="str">
        <f>IF('Mapa R. Fiscal'!H244="","",'Mapa R. Fiscal'!H244)</f>
        <v/>
      </c>
      <c r="G241" s="878" t="str">
        <f>IF('Mapa R. Fiscal'!L244="","",'Mapa R. Fiscal'!L244)</f>
        <v/>
      </c>
      <c r="H241" s="87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75" t="str">
        <f>IF('Mapa R. Fiscal'!Y244="","",'Mapa R. Fiscal'!Y244)</f>
        <v/>
      </c>
      <c r="J241" s="475" t="str">
        <f>IF('Mapa R. Fiscal'!AA244="","",'Mapa R. Fiscal'!AA244)</f>
        <v/>
      </c>
      <c r="K241" s="475" t="str">
        <f t="shared" si="3"/>
        <v/>
      </c>
      <c r="L241" s="475" t="str">
        <f>IF('Mapa R. Fiscal'!AD244="","",'Mapa R. Fiscal'!AD244)</f>
        <v/>
      </c>
      <c r="M241" s="356" t="str">
        <f>IF('Mapa R. Fiscal'!P244="","",'Mapa R. Fiscal'!P244)</f>
        <v/>
      </c>
      <c r="N241" s="70"/>
      <c r="O241" s="70"/>
      <c r="P241" s="70"/>
      <c r="Q241" s="194"/>
    </row>
    <row r="242" spans="1:17" ht="43.5" customHeight="1" x14ac:dyDescent="0.25">
      <c r="A242" s="118" t="s">
        <v>862</v>
      </c>
      <c r="B242" s="797"/>
      <c r="C242" s="799"/>
      <c r="D242" s="800"/>
      <c r="E242" s="799"/>
      <c r="F242" s="801"/>
      <c r="G242" s="801"/>
      <c r="H242" s="802"/>
      <c r="I242" s="475" t="str">
        <f>IF('Mapa R. Fiscal'!Y245="","",'Mapa R. Fiscal'!Y245)</f>
        <v/>
      </c>
      <c r="J242" s="475" t="str">
        <f>IF('Mapa R. Fiscal'!AA245="","",'Mapa R. Fiscal'!AA245)</f>
        <v/>
      </c>
      <c r="K242" s="475" t="str">
        <f t="shared" si="3"/>
        <v/>
      </c>
      <c r="L242" s="475" t="str">
        <f>IF('Mapa R. Fiscal'!AD245="","",'Mapa R. Fiscal'!AD245)</f>
        <v/>
      </c>
      <c r="M242" s="356" t="str">
        <f>IF('Mapa R. Fiscal'!P245="","",'Mapa R. Fiscal'!P245)</f>
        <v/>
      </c>
      <c r="N242" s="70"/>
      <c r="O242" s="70"/>
      <c r="P242" s="70"/>
      <c r="Q242" s="194"/>
    </row>
    <row r="243" spans="1:17" ht="43.5" customHeight="1" x14ac:dyDescent="0.25">
      <c r="A243" s="118" t="s">
        <v>863</v>
      </c>
      <c r="B243" s="797"/>
      <c r="C243" s="799"/>
      <c r="D243" s="800"/>
      <c r="E243" s="799"/>
      <c r="F243" s="801"/>
      <c r="G243" s="801"/>
      <c r="H243" s="802"/>
      <c r="I243" s="475" t="str">
        <f>IF('Mapa R. Fiscal'!Y246="","",'Mapa R. Fiscal'!Y246)</f>
        <v/>
      </c>
      <c r="J243" s="475" t="str">
        <f>IF('Mapa R. Fiscal'!AA246="","",'Mapa R. Fiscal'!AA246)</f>
        <v/>
      </c>
      <c r="K243" s="475" t="str">
        <f t="shared" si="3"/>
        <v/>
      </c>
      <c r="L243" s="475" t="str">
        <f>IF('Mapa R. Fiscal'!AD246="","",'Mapa R. Fiscal'!AD246)</f>
        <v/>
      </c>
      <c r="M243" s="356" t="str">
        <f>IF('Mapa R. Fiscal'!P246="","",'Mapa R. Fiscal'!P246)</f>
        <v/>
      </c>
      <c r="N243" s="70"/>
      <c r="O243" s="70"/>
      <c r="P243" s="70"/>
      <c r="Q243" s="194"/>
    </row>
    <row r="244" spans="1:17" ht="43.5" customHeight="1" x14ac:dyDescent="0.25">
      <c r="A244" s="118" t="s">
        <v>864</v>
      </c>
      <c r="B244" s="797"/>
      <c r="C244" s="799"/>
      <c r="D244" s="800"/>
      <c r="E244" s="799"/>
      <c r="F244" s="801"/>
      <c r="G244" s="801"/>
      <c r="H244" s="802"/>
      <c r="I244" s="475" t="str">
        <f>IF('Mapa R. Fiscal'!Y247="","",'Mapa R. Fiscal'!Y247)</f>
        <v/>
      </c>
      <c r="J244" s="475" t="str">
        <f>IF('Mapa R. Fiscal'!AA247="","",'Mapa R. Fiscal'!AA247)</f>
        <v/>
      </c>
      <c r="K244" s="475" t="str">
        <f t="shared" si="3"/>
        <v/>
      </c>
      <c r="L244" s="475" t="str">
        <f>IF('Mapa R. Fiscal'!AD247="","",'Mapa R. Fiscal'!AD247)</f>
        <v/>
      </c>
      <c r="M244" s="356" t="str">
        <f>IF('Mapa R. Fiscal'!P247="","",'Mapa R. Fiscal'!P247)</f>
        <v/>
      </c>
      <c r="N244" s="70"/>
      <c r="O244" s="70"/>
      <c r="P244" s="70"/>
      <c r="Q244" s="194"/>
    </row>
    <row r="245" spans="1:17" ht="43.5" customHeight="1" x14ac:dyDescent="0.25">
      <c r="A245" s="118" t="s">
        <v>865</v>
      </c>
      <c r="B245" s="797"/>
      <c r="C245" s="799"/>
      <c r="D245" s="800"/>
      <c r="E245" s="799"/>
      <c r="F245" s="801"/>
      <c r="G245" s="801"/>
      <c r="H245" s="802"/>
      <c r="I245" s="475" t="str">
        <f>IF('Mapa R. Fiscal'!Y248="","",'Mapa R. Fiscal'!Y248)</f>
        <v/>
      </c>
      <c r="J245" s="475" t="str">
        <f>IF('Mapa R. Fiscal'!AA248="","",'Mapa R. Fiscal'!AA248)</f>
        <v/>
      </c>
      <c r="K245" s="475" t="str">
        <f t="shared" si="3"/>
        <v/>
      </c>
      <c r="L245" s="475" t="str">
        <f>IF('Mapa R. Fiscal'!AD248="","",'Mapa R. Fiscal'!AD248)</f>
        <v/>
      </c>
      <c r="M245" s="356" t="str">
        <f>IF('Mapa R. Fiscal'!P248="","",'Mapa R. Fiscal'!P248)</f>
        <v/>
      </c>
      <c r="N245" s="70"/>
      <c r="O245" s="70"/>
      <c r="P245" s="70"/>
      <c r="Q245" s="194"/>
    </row>
    <row r="246" spans="1:17" ht="43.5" customHeight="1" x14ac:dyDescent="0.25">
      <c r="A246" s="118" t="s">
        <v>866</v>
      </c>
      <c r="B246" s="797"/>
      <c r="C246" s="799"/>
      <c r="D246" s="800"/>
      <c r="E246" s="799"/>
      <c r="F246" s="801"/>
      <c r="G246" s="801"/>
      <c r="H246" s="802"/>
      <c r="I246" s="475" t="str">
        <f>IF('Mapa R. Fiscal'!Y249="","",'Mapa R. Fiscal'!Y249)</f>
        <v/>
      </c>
      <c r="J246" s="475" t="str">
        <f>IF('Mapa R. Fiscal'!AA249="","",'Mapa R. Fiscal'!AA249)</f>
        <v/>
      </c>
      <c r="K246" s="475" t="str">
        <f t="shared" si="3"/>
        <v/>
      </c>
      <c r="L246" s="475" t="str">
        <f>IF('Mapa R. Fiscal'!AD249="","",'Mapa R. Fiscal'!AD249)</f>
        <v/>
      </c>
      <c r="M246" s="356" t="str">
        <f>IF('Mapa R. Fiscal'!P249="","",'Mapa R. Fiscal'!P249)</f>
        <v/>
      </c>
      <c r="N246" s="70"/>
      <c r="O246" s="70"/>
      <c r="P246" s="70"/>
      <c r="Q246" s="194"/>
    </row>
    <row r="247" spans="1:17" ht="43.5" customHeight="1" x14ac:dyDescent="0.25">
      <c r="A247" s="118" t="s">
        <v>867</v>
      </c>
      <c r="B247" s="796"/>
      <c r="C247" s="798" t="str">
        <f>IF('Mapa R. Fiscal'!E250="","",'Mapa R. Fiscal'!E250)</f>
        <v/>
      </c>
      <c r="D247" s="804"/>
      <c r="E247" s="798" t="str">
        <f>IF('Mapa R. Fiscal'!D250="","",'Mapa R. Fiscal'!D250)</f>
        <v/>
      </c>
      <c r="F247" s="878" t="str">
        <f>IF('Mapa R. Fiscal'!H250="","",'Mapa R. Fiscal'!H250)</f>
        <v/>
      </c>
      <c r="G247" s="878" t="str">
        <f>IF('Mapa R. Fiscal'!L250="","",'Mapa R. Fiscal'!L250)</f>
        <v/>
      </c>
      <c r="H247" s="87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75" t="str">
        <f>IF('Mapa R. Fiscal'!Y250="","",'Mapa R. Fiscal'!Y250)</f>
        <v/>
      </c>
      <c r="J247" s="475" t="str">
        <f>IF('Mapa R. Fiscal'!AA250="","",'Mapa R. Fiscal'!AA250)</f>
        <v/>
      </c>
      <c r="K247" s="475" t="str">
        <f t="shared" si="3"/>
        <v/>
      </c>
      <c r="L247" s="475" t="str">
        <f>IF('Mapa R. Fiscal'!AD250="","",'Mapa R. Fiscal'!AD250)</f>
        <v/>
      </c>
      <c r="M247" s="356" t="str">
        <f>IF('Mapa R. Fiscal'!P250="","",'Mapa R. Fiscal'!P250)</f>
        <v/>
      </c>
      <c r="N247" s="70"/>
      <c r="O247" s="70"/>
      <c r="P247" s="70"/>
      <c r="Q247" s="194"/>
    </row>
    <row r="248" spans="1:17" ht="43.5" customHeight="1" x14ac:dyDescent="0.25">
      <c r="A248" s="118" t="s">
        <v>868</v>
      </c>
      <c r="B248" s="797"/>
      <c r="C248" s="799"/>
      <c r="D248" s="800"/>
      <c r="E248" s="799"/>
      <c r="F248" s="801"/>
      <c r="G248" s="801"/>
      <c r="H248" s="802"/>
      <c r="I248" s="475" t="str">
        <f>IF('Mapa R. Fiscal'!Y251="","",'Mapa R. Fiscal'!Y251)</f>
        <v/>
      </c>
      <c r="J248" s="475" t="str">
        <f>IF('Mapa R. Fiscal'!AA251="","",'Mapa R. Fiscal'!AA251)</f>
        <v/>
      </c>
      <c r="K248" s="475" t="str">
        <f t="shared" si="3"/>
        <v/>
      </c>
      <c r="L248" s="475" t="str">
        <f>IF('Mapa R. Fiscal'!AD251="","",'Mapa R. Fiscal'!AD251)</f>
        <v/>
      </c>
      <c r="M248" s="356" t="str">
        <f>IF('Mapa R. Fiscal'!P251="","",'Mapa R. Fiscal'!P251)</f>
        <v/>
      </c>
      <c r="N248" s="70"/>
      <c r="O248" s="70"/>
      <c r="P248" s="70"/>
      <c r="Q248" s="194"/>
    </row>
    <row r="249" spans="1:17" ht="43.5" customHeight="1" x14ac:dyDescent="0.25">
      <c r="A249" s="118" t="s">
        <v>869</v>
      </c>
      <c r="B249" s="797"/>
      <c r="C249" s="799"/>
      <c r="D249" s="800"/>
      <c r="E249" s="799"/>
      <c r="F249" s="801"/>
      <c r="G249" s="801"/>
      <c r="H249" s="802"/>
      <c r="I249" s="475" t="str">
        <f>IF('Mapa R. Fiscal'!Y252="","",'Mapa R. Fiscal'!Y252)</f>
        <v/>
      </c>
      <c r="J249" s="475" t="str">
        <f>IF('Mapa R. Fiscal'!AA252="","",'Mapa R. Fiscal'!AA252)</f>
        <v/>
      </c>
      <c r="K249" s="475" t="str">
        <f t="shared" si="3"/>
        <v/>
      </c>
      <c r="L249" s="475" t="str">
        <f>IF('Mapa R. Fiscal'!AD252="","",'Mapa R. Fiscal'!AD252)</f>
        <v/>
      </c>
      <c r="M249" s="356" t="str">
        <f>IF('Mapa R. Fiscal'!P252="","",'Mapa R. Fiscal'!P252)</f>
        <v/>
      </c>
      <c r="N249" s="70"/>
      <c r="O249" s="70"/>
      <c r="P249" s="70"/>
      <c r="Q249" s="194"/>
    </row>
    <row r="250" spans="1:17" ht="43.5" customHeight="1" x14ac:dyDescent="0.25">
      <c r="A250" s="118" t="s">
        <v>870</v>
      </c>
      <c r="B250" s="797"/>
      <c r="C250" s="799"/>
      <c r="D250" s="800"/>
      <c r="E250" s="799"/>
      <c r="F250" s="801"/>
      <c r="G250" s="801"/>
      <c r="H250" s="802"/>
      <c r="I250" s="475" t="str">
        <f>IF('Mapa R. Fiscal'!Y253="","",'Mapa R. Fiscal'!Y253)</f>
        <v/>
      </c>
      <c r="J250" s="475" t="str">
        <f>IF('Mapa R. Fiscal'!AA253="","",'Mapa R. Fiscal'!AA253)</f>
        <v/>
      </c>
      <c r="K250" s="475" t="str">
        <f t="shared" si="3"/>
        <v/>
      </c>
      <c r="L250" s="475" t="str">
        <f>IF('Mapa R. Fiscal'!AD253="","",'Mapa R. Fiscal'!AD253)</f>
        <v/>
      </c>
      <c r="M250" s="356" t="str">
        <f>IF('Mapa R. Fiscal'!P253="","",'Mapa R. Fiscal'!P253)</f>
        <v/>
      </c>
      <c r="N250" s="70"/>
      <c r="O250" s="70"/>
      <c r="P250" s="70"/>
      <c r="Q250" s="194"/>
    </row>
    <row r="251" spans="1:17" ht="43.5" customHeight="1" x14ac:dyDescent="0.25">
      <c r="A251" s="118" t="s">
        <v>871</v>
      </c>
      <c r="B251" s="797"/>
      <c r="C251" s="799"/>
      <c r="D251" s="800"/>
      <c r="E251" s="799"/>
      <c r="F251" s="801"/>
      <c r="G251" s="801"/>
      <c r="H251" s="802"/>
      <c r="I251" s="475" t="str">
        <f>IF('Mapa R. Fiscal'!Y254="","",'Mapa R. Fiscal'!Y254)</f>
        <v/>
      </c>
      <c r="J251" s="475" t="str">
        <f>IF('Mapa R. Fiscal'!AA254="","",'Mapa R. Fiscal'!AA254)</f>
        <v/>
      </c>
      <c r="K251" s="475" t="str">
        <f t="shared" si="3"/>
        <v/>
      </c>
      <c r="L251" s="475" t="str">
        <f>IF('Mapa R. Fiscal'!AD254="","",'Mapa R. Fiscal'!AD254)</f>
        <v/>
      </c>
      <c r="M251" s="356" t="str">
        <f>IF('Mapa R. Fiscal'!P254="","",'Mapa R. Fiscal'!P254)</f>
        <v/>
      </c>
      <c r="N251" s="70"/>
      <c r="O251" s="70"/>
      <c r="P251" s="70"/>
      <c r="Q251" s="194"/>
    </row>
    <row r="252" spans="1:17" ht="43.5" customHeight="1" x14ac:dyDescent="0.25">
      <c r="A252" s="118" t="s">
        <v>872</v>
      </c>
      <c r="B252" s="797"/>
      <c r="C252" s="799"/>
      <c r="D252" s="800"/>
      <c r="E252" s="799"/>
      <c r="F252" s="801"/>
      <c r="G252" s="801"/>
      <c r="H252" s="802"/>
      <c r="I252" s="475" t="str">
        <f>IF('Mapa R. Fiscal'!Y255="","",'Mapa R. Fiscal'!Y255)</f>
        <v/>
      </c>
      <c r="J252" s="475" t="str">
        <f>IF('Mapa R. Fiscal'!AA255="","",'Mapa R. Fiscal'!AA255)</f>
        <v/>
      </c>
      <c r="K252" s="475" t="str">
        <f t="shared" si="3"/>
        <v/>
      </c>
      <c r="L252" s="475" t="str">
        <f>IF('Mapa R. Fiscal'!AD255="","",'Mapa R. Fiscal'!AD255)</f>
        <v/>
      </c>
      <c r="M252" s="356" t="str">
        <f>IF('Mapa R. Fiscal'!P255="","",'Mapa R. Fiscal'!P255)</f>
        <v/>
      </c>
      <c r="N252" s="70"/>
      <c r="O252" s="70"/>
      <c r="P252" s="70"/>
      <c r="Q252" s="194"/>
    </row>
    <row r="253" spans="1:17" ht="43.5" customHeight="1" x14ac:dyDescent="0.25">
      <c r="A253" s="118" t="s">
        <v>873</v>
      </c>
      <c r="B253" s="796"/>
      <c r="C253" s="798" t="str">
        <f>IF('Mapa R. Fiscal'!E256="","",'Mapa R. Fiscal'!E256)</f>
        <v/>
      </c>
      <c r="D253" s="804"/>
      <c r="E253" s="798" t="str">
        <f>IF('Mapa R. Fiscal'!D256="","",'Mapa R. Fiscal'!D256)</f>
        <v/>
      </c>
      <c r="F253" s="878" t="str">
        <f>IF('Mapa R. Fiscal'!H256="","",'Mapa R. Fiscal'!H256)</f>
        <v/>
      </c>
      <c r="G253" s="878" t="str">
        <f>IF('Mapa R. Fiscal'!L256="","",'Mapa R. Fiscal'!L256)</f>
        <v/>
      </c>
      <c r="H253" s="87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75" t="str">
        <f>IF('Mapa R. Fiscal'!Y256="","",'Mapa R. Fiscal'!Y256)</f>
        <v/>
      </c>
      <c r="J253" s="475" t="str">
        <f>IF('Mapa R. Fiscal'!AA256="","",'Mapa R. Fiscal'!AA256)</f>
        <v/>
      </c>
      <c r="K253" s="475" t="str">
        <f t="shared" si="3"/>
        <v/>
      </c>
      <c r="L253" s="475" t="str">
        <f>IF('Mapa R. Fiscal'!AD256="","",'Mapa R. Fiscal'!AD256)</f>
        <v/>
      </c>
      <c r="M253" s="356" t="str">
        <f>IF('Mapa R. Fiscal'!P256="","",'Mapa R. Fiscal'!P256)</f>
        <v/>
      </c>
      <c r="N253" s="70"/>
      <c r="O253" s="70"/>
      <c r="P253" s="70"/>
      <c r="Q253" s="194"/>
    </row>
    <row r="254" spans="1:17" ht="43.5" customHeight="1" x14ac:dyDescent="0.25">
      <c r="A254" s="118" t="s">
        <v>874</v>
      </c>
      <c r="B254" s="797"/>
      <c r="C254" s="799"/>
      <c r="D254" s="800"/>
      <c r="E254" s="799"/>
      <c r="F254" s="801"/>
      <c r="G254" s="801"/>
      <c r="H254" s="802"/>
      <c r="I254" s="475" t="str">
        <f>IF('Mapa R. Fiscal'!Y257="","",'Mapa R. Fiscal'!Y257)</f>
        <v/>
      </c>
      <c r="J254" s="475" t="str">
        <f>IF('Mapa R. Fiscal'!AA257="","",'Mapa R. Fiscal'!AA257)</f>
        <v/>
      </c>
      <c r="K254" s="475" t="str">
        <f t="shared" si="3"/>
        <v/>
      </c>
      <c r="L254" s="475" t="str">
        <f>IF('Mapa R. Fiscal'!AD257="","",'Mapa R. Fiscal'!AD257)</f>
        <v/>
      </c>
      <c r="M254" s="356" t="str">
        <f>IF('Mapa R. Fiscal'!P257="","",'Mapa R. Fiscal'!P257)</f>
        <v/>
      </c>
      <c r="N254" s="70"/>
      <c r="O254" s="70"/>
      <c r="P254" s="70"/>
      <c r="Q254" s="194"/>
    </row>
    <row r="255" spans="1:17" ht="43.5" customHeight="1" x14ac:dyDescent="0.25">
      <c r="A255" s="118" t="s">
        <v>875</v>
      </c>
      <c r="B255" s="797"/>
      <c r="C255" s="799"/>
      <c r="D255" s="800"/>
      <c r="E255" s="799"/>
      <c r="F255" s="801"/>
      <c r="G255" s="801"/>
      <c r="H255" s="802"/>
      <c r="I255" s="475" t="str">
        <f>IF('Mapa R. Fiscal'!Y258="","",'Mapa R. Fiscal'!Y258)</f>
        <v/>
      </c>
      <c r="J255" s="475" t="str">
        <f>IF('Mapa R. Fiscal'!AA258="","",'Mapa R. Fiscal'!AA258)</f>
        <v/>
      </c>
      <c r="K255" s="475" t="str">
        <f t="shared" si="3"/>
        <v/>
      </c>
      <c r="L255" s="475" t="str">
        <f>IF('Mapa R. Fiscal'!AD258="","",'Mapa R. Fiscal'!AD258)</f>
        <v/>
      </c>
      <c r="M255" s="356" t="str">
        <f>IF('Mapa R. Fiscal'!P258="","",'Mapa R. Fiscal'!P258)</f>
        <v/>
      </c>
      <c r="N255" s="70"/>
      <c r="O255" s="70"/>
      <c r="P255" s="70"/>
      <c r="Q255" s="194"/>
    </row>
    <row r="256" spans="1:17" ht="43.5" customHeight="1" x14ac:dyDescent="0.25">
      <c r="A256" s="118" t="s">
        <v>876</v>
      </c>
      <c r="B256" s="797"/>
      <c r="C256" s="799"/>
      <c r="D256" s="800"/>
      <c r="E256" s="799"/>
      <c r="F256" s="801"/>
      <c r="G256" s="801"/>
      <c r="H256" s="802"/>
      <c r="I256" s="475" t="str">
        <f>IF('Mapa R. Fiscal'!Y259="","",'Mapa R. Fiscal'!Y259)</f>
        <v/>
      </c>
      <c r="J256" s="475" t="str">
        <f>IF('Mapa R. Fiscal'!AA259="","",'Mapa R. Fiscal'!AA259)</f>
        <v/>
      </c>
      <c r="K256" s="475" t="str">
        <f t="shared" si="3"/>
        <v/>
      </c>
      <c r="L256" s="475" t="str">
        <f>IF('Mapa R. Fiscal'!AD259="","",'Mapa R. Fiscal'!AD259)</f>
        <v/>
      </c>
      <c r="M256" s="356" t="str">
        <f>IF('Mapa R. Fiscal'!P259="","",'Mapa R. Fiscal'!P259)</f>
        <v/>
      </c>
      <c r="N256" s="70"/>
      <c r="O256" s="70"/>
      <c r="P256" s="70"/>
      <c r="Q256" s="194"/>
    </row>
    <row r="257" spans="1:17" ht="43.5" customHeight="1" x14ac:dyDescent="0.25">
      <c r="A257" s="118" t="s">
        <v>877</v>
      </c>
      <c r="B257" s="797"/>
      <c r="C257" s="799"/>
      <c r="D257" s="800"/>
      <c r="E257" s="799"/>
      <c r="F257" s="801"/>
      <c r="G257" s="801"/>
      <c r="H257" s="802"/>
      <c r="I257" s="475" t="str">
        <f>IF('Mapa R. Fiscal'!Y260="","",'Mapa R. Fiscal'!Y260)</f>
        <v/>
      </c>
      <c r="J257" s="475" t="str">
        <f>IF('Mapa R. Fiscal'!AA260="","",'Mapa R. Fiscal'!AA260)</f>
        <v/>
      </c>
      <c r="K257" s="475" t="str">
        <f t="shared" si="3"/>
        <v/>
      </c>
      <c r="L257" s="475" t="str">
        <f>IF('Mapa R. Fiscal'!AD260="","",'Mapa R. Fiscal'!AD260)</f>
        <v/>
      </c>
      <c r="M257" s="356" t="str">
        <f>IF('Mapa R. Fiscal'!P260="","",'Mapa R. Fiscal'!P260)</f>
        <v/>
      </c>
      <c r="N257" s="70"/>
      <c r="O257" s="70"/>
      <c r="P257" s="70"/>
      <c r="Q257" s="194"/>
    </row>
    <row r="258" spans="1:17" ht="43.5" customHeight="1" x14ac:dyDescent="0.25">
      <c r="A258" s="118" t="s">
        <v>878</v>
      </c>
      <c r="B258" s="797"/>
      <c r="C258" s="799"/>
      <c r="D258" s="800"/>
      <c r="E258" s="799"/>
      <c r="F258" s="801"/>
      <c r="G258" s="801"/>
      <c r="H258" s="802"/>
      <c r="I258" s="475" t="str">
        <f>IF('Mapa R. Fiscal'!Y261="","",'Mapa R. Fiscal'!Y261)</f>
        <v/>
      </c>
      <c r="J258" s="475" t="str">
        <f>IF('Mapa R. Fiscal'!AA261="","",'Mapa R. Fiscal'!AA261)</f>
        <v/>
      </c>
      <c r="K258" s="475" t="str">
        <f t="shared" si="3"/>
        <v/>
      </c>
      <c r="L258" s="475" t="str">
        <f>IF('Mapa R. Fiscal'!AD261="","",'Mapa R. Fiscal'!AD261)</f>
        <v/>
      </c>
      <c r="M258" s="356" t="str">
        <f>IF('Mapa R. Fiscal'!P261="","",'Mapa R. Fiscal'!P261)</f>
        <v/>
      </c>
      <c r="N258" s="70"/>
      <c r="O258" s="70"/>
      <c r="P258" s="70"/>
      <c r="Q258" s="194"/>
    </row>
    <row r="259" spans="1:17" ht="43.5" customHeight="1" x14ac:dyDescent="0.25">
      <c r="A259" s="118" t="s">
        <v>879</v>
      </c>
      <c r="B259" s="796"/>
      <c r="C259" s="798" t="str">
        <f>IF('Mapa R. Fiscal'!E262="","",'Mapa R. Fiscal'!E262)</f>
        <v/>
      </c>
      <c r="D259" s="804"/>
      <c r="E259" s="798" t="str">
        <f>IF('Mapa R. Fiscal'!D262="","",'Mapa R. Fiscal'!D262)</f>
        <v/>
      </c>
      <c r="F259" s="878" t="str">
        <f>IF('Mapa R. Fiscal'!H262="","",'Mapa R. Fiscal'!H262)</f>
        <v/>
      </c>
      <c r="G259" s="878" t="str">
        <f>IF('Mapa R. Fiscal'!L262="","",'Mapa R. Fiscal'!L262)</f>
        <v/>
      </c>
      <c r="H259" s="87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75" t="str">
        <f>IF('Mapa R. Fiscal'!Y262="","",'Mapa R. Fiscal'!Y262)</f>
        <v/>
      </c>
      <c r="J259" s="475" t="str">
        <f>IF('Mapa R. Fiscal'!AA262="","",'Mapa R. Fiscal'!AA262)</f>
        <v/>
      </c>
      <c r="K259" s="475" t="str">
        <f t="shared" si="3"/>
        <v/>
      </c>
      <c r="L259" s="475" t="str">
        <f>IF('Mapa R. Fiscal'!AD262="","",'Mapa R. Fiscal'!AD262)</f>
        <v/>
      </c>
      <c r="M259" s="356" t="str">
        <f>IF('Mapa R. Fiscal'!P262="","",'Mapa R. Fiscal'!P262)</f>
        <v/>
      </c>
      <c r="N259" s="70"/>
      <c r="O259" s="70"/>
      <c r="P259" s="70"/>
      <c r="Q259" s="194"/>
    </row>
    <row r="260" spans="1:17" ht="43.5" customHeight="1" x14ac:dyDescent="0.25">
      <c r="A260" s="118" t="s">
        <v>880</v>
      </c>
      <c r="B260" s="797"/>
      <c r="C260" s="799"/>
      <c r="D260" s="800"/>
      <c r="E260" s="799"/>
      <c r="F260" s="801"/>
      <c r="G260" s="801"/>
      <c r="H260" s="802"/>
      <c r="I260" s="475" t="str">
        <f>IF('Mapa R. Fiscal'!Y263="","",'Mapa R. Fiscal'!Y263)</f>
        <v/>
      </c>
      <c r="J260" s="475" t="str">
        <f>IF('Mapa R. Fiscal'!AA263="","",'Mapa R. Fiscal'!AA263)</f>
        <v/>
      </c>
      <c r="K260" s="475" t="str">
        <f t="shared" si="3"/>
        <v/>
      </c>
      <c r="L260" s="475" t="str">
        <f>IF('Mapa R. Fiscal'!AD263="","",'Mapa R. Fiscal'!AD263)</f>
        <v/>
      </c>
      <c r="M260" s="356" t="str">
        <f>IF('Mapa R. Fiscal'!P263="","",'Mapa R. Fiscal'!P263)</f>
        <v/>
      </c>
      <c r="N260" s="70"/>
      <c r="O260" s="70"/>
      <c r="P260" s="70"/>
      <c r="Q260" s="194"/>
    </row>
    <row r="261" spans="1:17" ht="43.5" customHeight="1" x14ac:dyDescent="0.25">
      <c r="A261" s="118" t="s">
        <v>881</v>
      </c>
      <c r="B261" s="797"/>
      <c r="C261" s="799"/>
      <c r="D261" s="800"/>
      <c r="E261" s="799"/>
      <c r="F261" s="801"/>
      <c r="G261" s="801"/>
      <c r="H261" s="802"/>
      <c r="I261" s="475" t="str">
        <f>IF('Mapa R. Fiscal'!Y264="","",'Mapa R. Fiscal'!Y264)</f>
        <v/>
      </c>
      <c r="J261" s="475" t="str">
        <f>IF('Mapa R. Fiscal'!AA264="","",'Mapa R. Fiscal'!AA264)</f>
        <v/>
      </c>
      <c r="K261" s="475" t="str">
        <f t="shared" si="3"/>
        <v/>
      </c>
      <c r="L261" s="475" t="str">
        <f>IF('Mapa R. Fiscal'!AD264="","",'Mapa R. Fiscal'!AD264)</f>
        <v/>
      </c>
      <c r="M261" s="356" t="str">
        <f>IF('Mapa R. Fiscal'!P264="","",'Mapa R. Fiscal'!P264)</f>
        <v/>
      </c>
      <c r="N261" s="70"/>
      <c r="O261" s="70"/>
      <c r="P261" s="70"/>
      <c r="Q261" s="194"/>
    </row>
    <row r="262" spans="1:17" ht="43.5" customHeight="1" x14ac:dyDescent="0.25">
      <c r="A262" s="118" t="s">
        <v>882</v>
      </c>
      <c r="B262" s="797"/>
      <c r="C262" s="799"/>
      <c r="D262" s="800"/>
      <c r="E262" s="799"/>
      <c r="F262" s="801"/>
      <c r="G262" s="801"/>
      <c r="H262" s="802"/>
      <c r="I262" s="475" t="str">
        <f>IF('Mapa R. Fiscal'!Y265="","",'Mapa R. Fiscal'!Y265)</f>
        <v/>
      </c>
      <c r="J262" s="475" t="str">
        <f>IF('Mapa R. Fiscal'!AA265="","",'Mapa R. Fiscal'!AA265)</f>
        <v/>
      </c>
      <c r="K262" s="475" t="str">
        <f t="shared" si="3"/>
        <v/>
      </c>
      <c r="L262" s="475" t="str">
        <f>IF('Mapa R. Fiscal'!AD265="","",'Mapa R. Fiscal'!AD265)</f>
        <v/>
      </c>
      <c r="M262" s="356" t="str">
        <f>IF('Mapa R. Fiscal'!P265="","",'Mapa R. Fiscal'!P265)</f>
        <v/>
      </c>
      <c r="N262" s="70"/>
      <c r="O262" s="70"/>
      <c r="P262" s="70"/>
      <c r="Q262" s="194"/>
    </row>
    <row r="263" spans="1:17" ht="43.5" customHeight="1" x14ac:dyDescent="0.25">
      <c r="A263" s="118" t="s">
        <v>883</v>
      </c>
      <c r="B263" s="797"/>
      <c r="C263" s="799"/>
      <c r="D263" s="800"/>
      <c r="E263" s="799"/>
      <c r="F263" s="801"/>
      <c r="G263" s="801"/>
      <c r="H263" s="802"/>
      <c r="I263" s="475" t="str">
        <f>IF('Mapa R. Fiscal'!Y266="","",'Mapa R. Fiscal'!Y266)</f>
        <v/>
      </c>
      <c r="J263" s="475" t="str">
        <f>IF('Mapa R. Fiscal'!AA266="","",'Mapa R. Fiscal'!AA266)</f>
        <v/>
      </c>
      <c r="K263" s="475"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75" t="str">
        <f>IF('Mapa R. Fiscal'!AD266="","",'Mapa R. Fiscal'!AD266)</f>
        <v/>
      </c>
      <c r="M263" s="356" t="str">
        <f>IF('Mapa R. Fiscal'!P266="","",'Mapa R. Fiscal'!P266)</f>
        <v/>
      </c>
      <c r="N263" s="70"/>
      <c r="O263" s="70"/>
      <c r="P263" s="70"/>
      <c r="Q263" s="194"/>
    </row>
    <row r="264" spans="1:17" ht="43.5" customHeight="1" x14ac:dyDescent="0.25">
      <c r="A264" s="118" t="s">
        <v>884</v>
      </c>
      <c r="B264" s="797"/>
      <c r="C264" s="799"/>
      <c r="D264" s="800"/>
      <c r="E264" s="799"/>
      <c r="F264" s="801"/>
      <c r="G264" s="801"/>
      <c r="H264" s="802"/>
      <c r="I264" s="475" t="str">
        <f>IF('Mapa R. Fiscal'!Y267="","",'Mapa R. Fiscal'!Y267)</f>
        <v/>
      </c>
      <c r="J264" s="475" t="str">
        <f>IF('Mapa R. Fiscal'!AA267="","",'Mapa R. Fiscal'!AA267)</f>
        <v/>
      </c>
      <c r="K264" s="475" t="str">
        <f t="shared" si="4"/>
        <v/>
      </c>
      <c r="L264" s="475" t="str">
        <f>IF('Mapa R. Fiscal'!AD267="","",'Mapa R. Fiscal'!AD267)</f>
        <v/>
      </c>
      <c r="M264" s="356" t="str">
        <f>IF('Mapa R. Fiscal'!P267="","",'Mapa R. Fiscal'!P267)</f>
        <v/>
      </c>
      <c r="N264" s="70"/>
      <c r="O264" s="70"/>
      <c r="P264" s="70"/>
      <c r="Q264" s="194"/>
    </row>
    <row r="265" spans="1:17" ht="43.5" customHeight="1" x14ac:dyDescent="0.25">
      <c r="A265" s="118" t="s">
        <v>885</v>
      </c>
      <c r="B265" s="796"/>
      <c r="C265" s="798" t="str">
        <f>IF('Mapa R. Fiscal'!E268="","",'Mapa R. Fiscal'!E268)</f>
        <v/>
      </c>
      <c r="D265" s="804"/>
      <c r="E265" s="798" t="str">
        <f>IF('Mapa R. Fiscal'!D268="","",'Mapa R. Fiscal'!D268)</f>
        <v/>
      </c>
      <c r="F265" s="878" t="str">
        <f>IF('Mapa R. Fiscal'!H268="","",'Mapa R. Fiscal'!H268)</f>
        <v/>
      </c>
      <c r="G265" s="878" t="str">
        <f>IF('Mapa R. Fiscal'!L268="","",'Mapa R. Fiscal'!L268)</f>
        <v/>
      </c>
      <c r="H265" s="87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75" t="str">
        <f>IF('Mapa R. Fiscal'!Y268="","",'Mapa R. Fiscal'!Y268)</f>
        <v/>
      </c>
      <c r="J265" s="475" t="str">
        <f>IF('Mapa R. Fiscal'!AA268="","",'Mapa R. Fiscal'!AA268)</f>
        <v/>
      </c>
      <c r="K265" s="475" t="str">
        <f t="shared" si="4"/>
        <v/>
      </c>
      <c r="L265" s="475" t="str">
        <f>IF('Mapa R. Fiscal'!AD268="","",'Mapa R. Fiscal'!AD268)</f>
        <v/>
      </c>
      <c r="M265" s="356" t="str">
        <f>IF('Mapa R. Fiscal'!P268="","",'Mapa R. Fiscal'!P268)</f>
        <v/>
      </c>
      <c r="N265" s="70"/>
      <c r="O265" s="70"/>
      <c r="P265" s="70"/>
      <c r="Q265" s="194"/>
    </row>
    <row r="266" spans="1:17" ht="43.5" customHeight="1" x14ac:dyDescent="0.25">
      <c r="A266" s="118" t="s">
        <v>886</v>
      </c>
      <c r="B266" s="797"/>
      <c r="C266" s="799"/>
      <c r="D266" s="800"/>
      <c r="E266" s="799"/>
      <c r="F266" s="801"/>
      <c r="G266" s="801"/>
      <c r="H266" s="802"/>
      <c r="I266" s="475" t="str">
        <f>IF('Mapa R. Fiscal'!Y269="","",'Mapa R. Fiscal'!Y269)</f>
        <v/>
      </c>
      <c r="J266" s="475" t="str">
        <f>IF('Mapa R. Fiscal'!AA269="","",'Mapa R. Fiscal'!AA269)</f>
        <v/>
      </c>
      <c r="K266" s="475" t="str">
        <f t="shared" si="4"/>
        <v/>
      </c>
      <c r="L266" s="475" t="str">
        <f>IF('Mapa R. Fiscal'!AD269="","",'Mapa R. Fiscal'!AD269)</f>
        <v/>
      </c>
      <c r="M266" s="356" t="str">
        <f>IF('Mapa R. Fiscal'!P269="","",'Mapa R. Fiscal'!P269)</f>
        <v/>
      </c>
      <c r="N266" s="70"/>
      <c r="O266" s="70"/>
      <c r="P266" s="70"/>
      <c r="Q266" s="194"/>
    </row>
    <row r="267" spans="1:17" ht="43.5" customHeight="1" x14ac:dyDescent="0.25">
      <c r="A267" s="118" t="s">
        <v>887</v>
      </c>
      <c r="B267" s="797"/>
      <c r="C267" s="799"/>
      <c r="D267" s="800"/>
      <c r="E267" s="799"/>
      <c r="F267" s="801"/>
      <c r="G267" s="801"/>
      <c r="H267" s="802"/>
      <c r="I267" s="475" t="str">
        <f>IF('Mapa R. Fiscal'!Y270="","",'Mapa R. Fiscal'!Y270)</f>
        <v/>
      </c>
      <c r="J267" s="475" t="str">
        <f>IF('Mapa R. Fiscal'!AA270="","",'Mapa R. Fiscal'!AA270)</f>
        <v/>
      </c>
      <c r="K267" s="475" t="str">
        <f t="shared" si="4"/>
        <v/>
      </c>
      <c r="L267" s="475" t="str">
        <f>IF('Mapa R. Fiscal'!AD270="","",'Mapa R. Fiscal'!AD270)</f>
        <v/>
      </c>
      <c r="M267" s="356" t="str">
        <f>IF('Mapa R. Fiscal'!P270="","",'Mapa R. Fiscal'!P270)</f>
        <v/>
      </c>
      <c r="N267" s="70"/>
      <c r="O267" s="70"/>
      <c r="P267" s="70"/>
      <c r="Q267" s="194"/>
    </row>
    <row r="268" spans="1:17" ht="43.5" customHeight="1" x14ac:dyDescent="0.25">
      <c r="A268" s="118" t="s">
        <v>888</v>
      </c>
      <c r="B268" s="797"/>
      <c r="C268" s="799"/>
      <c r="D268" s="800"/>
      <c r="E268" s="799"/>
      <c r="F268" s="801"/>
      <c r="G268" s="801"/>
      <c r="H268" s="802"/>
      <c r="I268" s="475" t="str">
        <f>IF('Mapa R. Fiscal'!Y271="","",'Mapa R. Fiscal'!Y271)</f>
        <v/>
      </c>
      <c r="J268" s="475" t="str">
        <f>IF('Mapa R. Fiscal'!AA271="","",'Mapa R. Fiscal'!AA271)</f>
        <v/>
      </c>
      <c r="K268" s="475" t="str">
        <f t="shared" si="4"/>
        <v/>
      </c>
      <c r="L268" s="475" t="str">
        <f>IF('Mapa R. Fiscal'!AD271="","",'Mapa R. Fiscal'!AD271)</f>
        <v/>
      </c>
      <c r="M268" s="356" t="str">
        <f>IF('Mapa R. Fiscal'!P271="","",'Mapa R. Fiscal'!P271)</f>
        <v/>
      </c>
      <c r="N268" s="70"/>
      <c r="O268" s="70"/>
      <c r="P268" s="70"/>
      <c r="Q268" s="194"/>
    </row>
    <row r="269" spans="1:17" ht="43.5" customHeight="1" x14ac:dyDescent="0.25">
      <c r="A269" s="118" t="s">
        <v>889</v>
      </c>
      <c r="B269" s="797"/>
      <c r="C269" s="799"/>
      <c r="D269" s="800"/>
      <c r="E269" s="799"/>
      <c r="F269" s="801"/>
      <c r="G269" s="801"/>
      <c r="H269" s="802"/>
      <c r="I269" s="475" t="str">
        <f>IF('Mapa R. Fiscal'!Y272="","",'Mapa R. Fiscal'!Y272)</f>
        <v/>
      </c>
      <c r="J269" s="475" t="str">
        <f>IF('Mapa R. Fiscal'!AA272="","",'Mapa R. Fiscal'!AA272)</f>
        <v/>
      </c>
      <c r="K269" s="475" t="str">
        <f t="shared" si="4"/>
        <v/>
      </c>
      <c r="L269" s="475" t="str">
        <f>IF('Mapa R. Fiscal'!AD272="","",'Mapa R. Fiscal'!AD272)</f>
        <v/>
      </c>
      <c r="M269" s="356" t="str">
        <f>IF('Mapa R. Fiscal'!P272="","",'Mapa R. Fiscal'!P272)</f>
        <v/>
      </c>
      <c r="N269" s="70"/>
      <c r="O269" s="70"/>
      <c r="P269" s="70"/>
      <c r="Q269" s="194"/>
    </row>
    <row r="270" spans="1:17" ht="43.5" customHeight="1" x14ac:dyDescent="0.25">
      <c r="A270" s="118" t="s">
        <v>890</v>
      </c>
      <c r="B270" s="797"/>
      <c r="C270" s="799"/>
      <c r="D270" s="800"/>
      <c r="E270" s="799"/>
      <c r="F270" s="801"/>
      <c r="G270" s="801"/>
      <c r="H270" s="802"/>
      <c r="I270" s="475" t="str">
        <f>IF('Mapa R. Fiscal'!Y273="","",'Mapa R. Fiscal'!Y273)</f>
        <v/>
      </c>
      <c r="J270" s="475" t="str">
        <f>IF('Mapa R. Fiscal'!AA273="","",'Mapa R. Fiscal'!AA273)</f>
        <v/>
      </c>
      <c r="K270" s="475" t="str">
        <f t="shared" si="4"/>
        <v/>
      </c>
      <c r="L270" s="475" t="str">
        <f>IF('Mapa R. Fiscal'!AD273="","",'Mapa R. Fiscal'!AD273)</f>
        <v/>
      </c>
      <c r="M270" s="356" t="str">
        <f>IF('Mapa R. Fiscal'!P273="","",'Mapa R. Fiscal'!P273)</f>
        <v/>
      </c>
      <c r="N270" s="70"/>
      <c r="O270" s="70"/>
      <c r="P270" s="70"/>
      <c r="Q270" s="194"/>
    </row>
    <row r="271" spans="1:17" ht="43.5" customHeight="1" x14ac:dyDescent="0.25">
      <c r="A271" s="118" t="s">
        <v>891</v>
      </c>
      <c r="B271" s="796"/>
      <c r="C271" s="798" t="str">
        <f>IF('Mapa R. Fiscal'!E274="","",'Mapa R. Fiscal'!E274)</f>
        <v/>
      </c>
      <c r="D271" s="804"/>
      <c r="E271" s="798" t="str">
        <f>IF('Mapa R. Fiscal'!D274="","",'Mapa R. Fiscal'!D274)</f>
        <v/>
      </c>
      <c r="F271" s="878" t="str">
        <f>IF('Mapa R. Fiscal'!H274="","",'Mapa R. Fiscal'!H274)</f>
        <v/>
      </c>
      <c r="G271" s="878" t="str">
        <f>IF('Mapa R. Fiscal'!L274="","",'Mapa R. Fiscal'!L274)</f>
        <v/>
      </c>
      <c r="H271" s="87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75" t="str">
        <f>IF('Mapa R. Fiscal'!Y274="","",'Mapa R. Fiscal'!Y274)</f>
        <v/>
      </c>
      <c r="J271" s="475" t="str">
        <f>IF('Mapa R. Fiscal'!AA274="","",'Mapa R. Fiscal'!AA274)</f>
        <v/>
      </c>
      <c r="K271" s="475" t="str">
        <f t="shared" si="4"/>
        <v/>
      </c>
      <c r="L271" s="475" t="str">
        <f>IF('Mapa R. Fiscal'!AD274="","",'Mapa R. Fiscal'!AD274)</f>
        <v/>
      </c>
      <c r="M271" s="356" t="str">
        <f>IF('Mapa R. Fiscal'!P274="","",'Mapa R. Fiscal'!P274)</f>
        <v/>
      </c>
      <c r="N271" s="70"/>
      <c r="O271" s="70"/>
      <c r="P271" s="70"/>
      <c r="Q271" s="194"/>
    </row>
    <row r="272" spans="1:17" ht="43.5" customHeight="1" x14ac:dyDescent="0.25">
      <c r="A272" s="118" t="s">
        <v>892</v>
      </c>
      <c r="B272" s="797"/>
      <c r="C272" s="799"/>
      <c r="D272" s="800"/>
      <c r="E272" s="799"/>
      <c r="F272" s="801"/>
      <c r="G272" s="801"/>
      <c r="H272" s="802"/>
      <c r="I272" s="475" t="str">
        <f>IF('Mapa R. Fiscal'!Y275="","",'Mapa R. Fiscal'!Y275)</f>
        <v/>
      </c>
      <c r="J272" s="475" t="str">
        <f>IF('Mapa R. Fiscal'!AA275="","",'Mapa R. Fiscal'!AA275)</f>
        <v/>
      </c>
      <c r="K272" s="475" t="str">
        <f t="shared" si="4"/>
        <v/>
      </c>
      <c r="L272" s="475" t="str">
        <f>IF('Mapa R. Fiscal'!AD275="","",'Mapa R. Fiscal'!AD275)</f>
        <v/>
      </c>
      <c r="M272" s="356" t="str">
        <f>IF('Mapa R. Fiscal'!P275="","",'Mapa R. Fiscal'!P275)</f>
        <v/>
      </c>
      <c r="N272" s="70"/>
      <c r="O272" s="70"/>
      <c r="P272" s="70"/>
      <c r="Q272" s="194"/>
    </row>
    <row r="273" spans="1:17" ht="43.5" customHeight="1" x14ac:dyDescent="0.25">
      <c r="A273" s="118" t="s">
        <v>893</v>
      </c>
      <c r="B273" s="797"/>
      <c r="C273" s="799"/>
      <c r="D273" s="800"/>
      <c r="E273" s="799"/>
      <c r="F273" s="801"/>
      <c r="G273" s="801"/>
      <c r="H273" s="802"/>
      <c r="I273" s="475" t="str">
        <f>IF('Mapa R. Fiscal'!Y276="","",'Mapa R. Fiscal'!Y276)</f>
        <v/>
      </c>
      <c r="J273" s="475" t="str">
        <f>IF('Mapa R. Fiscal'!AA276="","",'Mapa R. Fiscal'!AA276)</f>
        <v/>
      </c>
      <c r="K273" s="475" t="str">
        <f t="shared" si="4"/>
        <v/>
      </c>
      <c r="L273" s="475" t="str">
        <f>IF('Mapa R. Fiscal'!AD276="","",'Mapa R. Fiscal'!AD276)</f>
        <v/>
      </c>
      <c r="M273" s="356" t="str">
        <f>IF('Mapa R. Fiscal'!P276="","",'Mapa R. Fiscal'!P276)</f>
        <v/>
      </c>
      <c r="N273" s="70"/>
      <c r="O273" s="70"/>
      <c r="P273" s="70"/>
      <c r="Q273" s="194"/>
    </row>
    <row r="274" spans="1:17" ht="43.5" customHeight="1" x14ac:dyDescent="0.25">
      <c r="A274" s="118" t="s">
        <v>894</v>
      </c>
      <c r="B274" s="797"/>
      <c r="C274" s="799"/>
      <c r="D274" s="800"/>
      <c r="E274" s="799"/>
      <c r="F274" s="801"/>
      <c r="G274" s="801"/>
      <c r="H274" s="802"/>
      <c r="I274" s="475" t="str">
        <f>IF('Mapa R. Fiscal'!Y277="","",'Mapa R. Fiscal'!Y277)</f>
        <v/>
      </c>
      <c r="J274" s="475" t="str">
        <f>IF('Mapa R. Fiscal'!AA277="","",'Mapa R. Fiscal'!AA277)</f>
        <v/>
      </c>
      <c r="K274" s="475" t="str">
        <f t="shared" si="4"/>
        <v/>
      </c>
      <c r="L274" s="475" t="str">
        <f>IF('Mapa R. Fiscal'!AD277="","",'Mapa R. Fiscal'!AD277)</f>
        <v/>
      </c>
      <c r="M274" s="356" t="str">
        <f>IF('Mapa R. Fiscal'!P277="","",'Mapa R. Fiscal'!P277)</f>
        <v/>
      </c>
      <c r="N274" s="70"/>
      <c r="O274" s="70"/>
      <c r="P274" s="70"/>
      <c r="Q274" s="194"/>
    </row>
    <row r="275" spans="1:17" ht="43.5" customHeight="1" x14ac:dyDescent="0.25">
      <c r="A275" s="118" t="s">
        <v>895</v>
      </c>
      <c r="B275" s="797"/>
      <c r="C275" s="799"/>
      <c r="D275" s="800"/>
      <c r="E275" s="799"/>
      <c r="F275" s="801"/>
      <c r="G275" s="801"/>
      <c r="H275" s="802"/>
      <c r="I275" s="475" t="str">
        <f>IF('Mapa R. Fiscal'!Y278="","",'Mapa R. Fiscal'!Y278)</f>
        <v/>
      </c>
      <c r="J275" s="475" t="str">
        <f>IF('Mapa R. Fiscal'!AA278="","",'Mapa R. Fiscal'!AA278)</f>
        <v/>
      </c>
      <c r="K275" s="475" t="str">
        <f t="shared" si="4"/>
        <v/>
      </c>
      <c r="L275" s="475" t="str">
        <f>IF('Mapa R. Fiscal'!AD278="","",'Mapa R. Fiscal'!AD278)</f>
        <v/>
      </c>
      <c r="M275" s="356" t="str">
        <f>IF('Mapa R. Fiscal'!P278="","",'Mapa R. Fiscal'!P278)</f>
        <v/>
      </c>
      <c r="N275" s="70"/>
      <c r="O275" s="70"/>
      <c r="P275" s="70"/>
      <c r="Q275" s="194"/>
    </row>
    <row r="276" spans="1:17" ht="43.5" customHeight="1" x14ac:dyDescent="0.25">
      <c r="A276" s="118" t="s">
        <v>896</v>
      </c>
      <c r="B276" s="797"/>
      <c r="C276" s="799"/>
      <c r="D276" s="800"/>
      <c r="E276" s="799"/>
      <c r="F276" s="801"/>
      <c r="G276" s="801"/>
      <c r="H276" s="802"/>
      <c r="I276" s="475" t="str">
        <f>IF('Mapa R. Fiscal'!Y279="","",'Mapa R. Fiscal'!Y279)</f>
        <v/>
      </c>
      <c r="J276" s="475" t="str">
        <f>IF('Mapa R. Fiscal'!AA279="","",'Mapa R. Fiscal'!AA279)</f>
        <v/>
      </c>
      <c r="K276" s="475" t="str">
        <f t="shared" si="4"/>
        <v/>
      </c>
      <c r="L276" s="475" t="str">
        <f>IF('Mapa R. Fiscal'!AD279="","",'Mapa R. Fiscal'!AD279)</f>
        <v/>
      </c>
      <c r="M276" s="356" t="str">
        <f>IF('Mapa R. Fiscal'!P279="","",'Mapa R. Fiscal'!P279)</f>
        <v/>
      </c>
      <c r="N276" s="70"/>
      <c r="O276" s="70"/>
      <c r="P276" s="70"/>
      <c r="Q276" s="194"/>
    </row>
    <row r="277" spans="1:17" ht="43.5" customHeight="1" x14ac:dyDescent="0.25">
      <c r="A277" s="118" t="s">
        <v>897</v>
      </c>
      <c r="B277" s="796"/>
      <c r="C277" s="798" t="str">
        <f>IF('Mapa R. Fiscal'!E280="","",'Mapa R. Fiscal'!E280)</f>
        <v/>
      </c>
      <c r="D277" s="804"/>
      <c r="E277" s="798" t="str">
        <f>IF('Mapa R. Fiscal'!D280="","",'Mapa R. Fiscal'!D280)</f>
        <v/>
      </c>
      <c r="F277" s="878" t="str">
        <f>IF('Mapa R. Fiscal'!H280="","",'Mapa R. Fiscal'!H280)</f>
        <v/>
      </c>
      <c r="G277" s="878" t="str">
        <f>IF('Mapa R. Fiscal'!L280="","",'Mapa R. Fiscal'!L280)</f>
        <v/>
      </c>
      <c r="H277" s="87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75" t="str">
        <f>IF('Mapa R. Fiscal'!Y280="","",'Mapa R. Fiscal'!Y280)</f>
        <v/>
      </c>
      <c r="J277" s="475" t="str">
        <f>IF('Mapa R. Fiscal'!AA280="","",'Mapa R. Fiscal'!AA280)</f>
        <v/>
      </c>
      <c r="K277" s="475" t="str">
        <f t="shared" si="4"/>
        <v/>
      </c>
      <c r="L277" s="475" t="str">
        <f>IF('Mapa R. Fiscal'!AD280="","",'Mapa R. Fiscal'!AD280)</f>
        <v/>
      </c>
      <c r="M277" s="356" t="str">
        <f>IF('Mapa R. Fiscal'!P280="","",'Mapa R. Fiscal'!P280)</f>
        <v/>
      </c>
      <c r="N277" s="70"/>
      <c r="O277" s="70"/>
      <c r="P277" s="70"/>
      <c r="Q277" s="194"/>
    </row>
    <row r="278" spans="1:17" ht="43.5" customHeight="1" x14ac:dyDescent="0.25">
      <c r="A278" s="118" t="s">
        <v>898</v>
      </c>
      <c r="B278" s="797"/>
      <c r="C278" s="799"/>
      <c r="D278" s="800"/>
      <c r="E278" s="799"/>
      <c r="F278" s="801"/>
      <c r="G278" s="801"/>
      <c r="H278" s="802"/>
      <c r="I278" s="475" t="str">
        <f>IF('Mapa R. Fiscal'!Y281="","",'Mapa R. Fiscal'!Y281)</f>
        <v/>
      </c>
      <c r="J278" s="475" t="str">
        <f>IF('Mapa R. Fiscal'!AA281="","",'Mapa R. Fiscal'!AA281)</f>
        <v/>
      </c>
      <c r="K278" s="475" t="str">
        <f t="shared" si="4"/>
        <v/>
      </c>
      <c r="L278" s="475" t="str">
        <f>IF('Mapa R. Fiscal'!AD281="","",'Mapa R. Fiscal'!AD281)</f>
        <v/>
      </c>
      <c r="M278" s="356" t="str">
        <f>IF('Mapa R. Fiscal'!P281="","",'Mapa R. Fiscal'!P281)</f>
        <v/>
      </c>
      <c r="N278" s="70"/>
      <c r="O278" s="70"/>
      <c r="P278" s="70"/>
      <c r="Q278" s="194"/>
    </row>
    <row r="279" spans="1:17" ht="43.5" customHeight="1" x14ac:dyDescent="0.25">
      <c r="A279" s="118" t="s">
        <v>899</v>
      </c>
      <c r="B279" s="797"/>
      <c r="C279" s="799"/>
      <c r="D279" s="800"/>
      <c r="E279" s="799"/>
      <c r="F279" s="801"/>
      <c r="G279" s="801"/>
      <c r="H279" s="802"/>
      <c r="I279" s="475" t="str">
        <f>IF('Mapa R. Fiscal'!Y282="","",'Mapa R. Fiscal'!Y282)</f>
        <v/>
      </c>
      <c r="J279" s="475" t="str">
        <f>IF('Mapa R. Fiscal'!AA282="","",'Mapa R. Fiscal'!AA282)</f>
        <v/>
      </c>
      <c r="K279" s="475" t="str">
        <f t="shared" si="4"/>
        <v/>
      </c>
      <c r="L279" s="475" t="str">
        <f>IF('Mapa R. Fiscal'!AD282="","",'Mapa R. Fiscal'!AD282)</f>
        <v/>
      </c>
      <c r="M279" s="356" t="str">
        <f>IF('Mapa R. Fiscal'!P282="","",'Mapa R. Fiscal'!P282)</f>
        <v/>
      </c>
      <c r="N279" s="70"/>
      <c r="O279" s="70"/>
      <c r="P279" s="70"/>
      <c r="Q279" s="194"/>
    </row>
    <row r="280" spans="1:17" ht="43.5" customHeight="1" x14ac:dyDescent="0.25">
      <c r="A280" s="118" t="s">
        <v>900</v>
      </c>
      <c r="B280" s="797"/>
      <c r="C280" s="799"/>
      <c r="D280" s="800"/>
      <c r="E280" s="799"/>
      <c r="F280" s="801"/>
      <c r="G280" s="801"/>
      <c r="H280" s="802"/>
      <c r="I280" s="475" t="str">
        <f>IF('Mapa R. Fiscal'!Y283="","",'Mapa R. Fiscal'!Y283)</f>
        <v/>
      </c>
      <c r="J280" s="475" t="str">
        <f>IF('Mapa R. Fiscal'!AA283="","",'Mapa R. Fiscal'!AA283)</f>
        <v/>
      </c>
      <c r="K280" s="475" t="str">
        <f t="shared" si="4"/>
        <v/>
      </c>
      <c r="L280" s="475" t="str">
        <f>IF('Mapa R. Fiscal'!AD283="","",'Mapa R. Fiscal'!AD283)</f>
        <v/>
      </c>
      <c r="M280" s="356" t="str">
        <f>IF('Mapa R. Fiscal'!P283="","",'Mapa R. Fiscal'!P283)</f>
        <v/>
      </c>
      <c r="N280" s="70"/>
      <c r="O280" s="70"/>
      <c r="P280" s="70"/>
      <c r="Q280" s="194"/>
    </row>
    <row r="281" spans="1:17" ht="43.5" customHeight="1" x14ac:dyDescent="0.25">
      <c r="A281" s="118" t="s">
        <v>901</v>
      </c>
      <c r="B281" s="797"/>
      <c r="C281" s="799"/>
      <c r="D281" s="800"/>
      <c r="E281" s="799"/>
      <c r="F281" s="801"/>
      <c r="G281" s="801"/>
      <c r="H281" s="802"/>
      <c r="I281" s="475" t="str">
        <f>IF('Mapa R. Fiscal'!Y284="","",'Mapa R. Fiscal'!Y284)</f>
        <v/>
      </c>
      <c r="J281" s="475" t="str">
        <f>IF('Mapa R. Fiscal'!AA284="","",'Mapa R. Fiscal'!AA284)</f>
        <v/>
      </c>
      <c r="K281" s="475" t="str">
        <f t="shared" si="4"/>
        <v/>
      </c>
      <c r="L281" s="475" t="str">
        <f>IF('Mapa R. Fiscal'!AD284="","",'Mapa R. Fiscal'!AD284)</f>
        <v/>
      </c>
      <c r="M281" s="356" t="str">
        <f>IF('Mapa R. Fiscal'!P284="","",'Mapa R. Fiscal'!P284)</f>
        <v/>
      </c>
      <c r="N281" s="70"/>
      <c r="O281" s="70"/>
      <c r="P281" s="70"/>
      <c r="Q281" s="194"/>
    </row>
    <row r="282" spans="1:17" ht="43.5" customHeight="1" x14ac:dyDescent="0.25">
      <c r="A282" s="118" t="s">
        <v>902</v>
      </c>
      <c r="B282" s="797"/>
      <c r="C282" s="799"/>
      <c r="D282" s="800"/>
      <c r="E282" s="799"/>
      <c r="F282" s="801"/>
      <c r="G282" s="801"/>
      <c r="H282" s="802"/>
      <c r="I282" s="475" t="str">
        <f>IF('Mapa R. Fiscal'!Y285="","",'Mapa R. Fiscal'!Y285)</f>
        <v/>
      </c>
      <c r="J282" s="475" t="str">
        <f>IF('Mapa R. Fiscal'!AA285="","",'Mapa R. Fiscal'!AA285)</f>
        <v/>
      </c>
      <c r="K282" s="475" t="str">
        <f t="shared" si="4"/>
        <v/>
      </c>
      <c r="L282" s="475" t="str">
        <f>IF('Mapa R. Fiscal'!AD285="","",'Mapa R. Fiscal'!AD285)</f>
        <v/>
      </c>
      <c r="M282" s="356" t="str">
        <f>IF('Mapa R. Fiscal'!P285="","",'Mapa R. Fiscal'!P285)</f>
        <v/>
      </c>
      <c r="N282" s="70"/>
      <c r="O282" s="70"/>
      <c r="P282" s="70"/>
      <c r="Q282" s="194"/>
    </row>
    <row r="283" spans="1:17" ht="43.5" customHeight="1" x14ac:dyDescent="0.25">
      <c r="A283" s="118" t="s">
        <v>903</v>
      </c>
      <c r="B283" s="796"/>
      <c r="C283" s="798" t="str">
        <f>IF('Mapa R. Fiscal'!E286="","",'Mapa R. Fiscal'!E286)</f>
        <v/>
      </c>
      <c r="D283" s="804"/>
      <c r="E283" s="798" t="str">
        <f>IF('Mapa R. Fiscal'!D286="","",'Mapa R. Fiscal'!D286)</f>
        <v/>
      </c>
      <c r="F283" s="878" t="str">
        <f>IF('Mapa R. Fiscal'!H286="","",'Mapa R. Fiscal'!H286)</f>
        <v/>
      </c>
      <c r="G283" s="878" t="str">
        <f>IF('Mapa R. Fiscal'!L286="","",'Mapa R. Fiscal'!L286)</f>
        <v/>
      </c>
      <c r="H283" s="87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75" t="str">
        <f>IF('Mapa R. Fiscal'!Y286="","",'Mapa R. Fiscal'!Y286)</f>
        <v/>
      </c>
      <c r="J283" s="475" t="str">
        <f>IF('Mapa R. Fiscal'!AA286="","",'Mapa R. Fiscal'!AA286)</f>
        <v/>
      </c>
      <c r="K283" s="475" t="str">
        <f t="shared" si="4"/>
        <v/>
      </c>
      <c r="L283" s="475" t="str">
        <f>IF('Mapa R. Fiscal'!AD286="","",'Mapa R. Fiscal'!AD286)</f>
        <v/>
      </c>
      <c r="M283" s="356" t="str">
        <f>IF('Mapa R. Fiscal'!P286="","",'Mapa R. Fiscal'!P286)</f>
        <v/>
      </c>
      <c r="N283" s="70"/>
      <c r="O283" s="70"/>
      <c r="P283" s="70"/>
      <c r="Q283" s="194"/>
    </row>
    <row r="284" spans="1:17" ht="43.5" customHeight="1" x14ac:dyDescent="0.25">
      <c r="A284" s="118" t="s">
        <v>904</v>
      </c>
      <c r="B284" s="797"/>
      <c r="C284" s="799"/>
      <c r="D284" s="800"/>
      <c r="E284" s="799"/>
      <c r="F284" s="801"/>
      <c r="G284" s="801"/>
      <c r="H284" s="802"/>
      <c r="I284" s="475" t="str">
        <f>IF('Mapa R. Fiscal'!Y287="","",'Mapa R. Fiscal'!Y287)</f>
        <v/>
      </c>
      <c r="J284" s="475" t="str">
        <f>IF('Mapa R. Fiscal'!AA287="","",'Mapa R. Fiscal'!AA287)</f>
        <v/>
      </c>
      <c r="K284" s="475" t="str">
        <f t="shared" si="4"/>
        <v/>
      </c>
      <c r="L284" s="475" t="str">
        <f>IF('Mapa R. Fiscal'!AD287="","",'Mapa R. Fiscal'!AD287)</f>
        <v/>
      </c>
      <c r="M284" s="356" t="str">
        <f>IF('Mapa R. Fiscal'!P287="","",'Mapa R. Fiscal'!P287)</f>
        <v/>
      </c>
      <c r="N284" s="70"/>
      <c r="O284" s="70"/>
      <c r="P284" s="70"/>
      <c r="Q284" s="194"/>
    </row>
    <row r="285" spans="1:17" ht="43.5" customHeight="1" x14ac:dyDescent="0.25">
      <c r="A285" s="118" t="s">
        <v>905</v>
      </c>
      <c r="B285" s="797"/>
      <c r="C285" s="799"/>
      <c r="D285" s="800"/>
      <c r="E285" s="799"/>
      <c r="F285" s="801"/>
      <c r="G285" s="801"/>
      <c r="H285" s="802"/>
      <c r="I285" s="475" t="str">
        <f>IF('Mapa R. Fiscal'!Y288="","",'Mapa R. Fiscal'!Y288)</f>
        <v/>
      </c>
      <c r="J285" s="475" t="str">
        <f>IF('Mapa R. Fiscal'!AA288="","",'Mapa R. Fiscal'!AA288)</f>
        <v/>
      </c>
      <c r="K285" s="475" t="str">
        <f t="shared" si="4"/>
        <v/>
      </c>
      <c r="L285" s="475" t="str">
        <f>IF('Mapa R. Fiscal'!AD288="","",'Mapa R. Fiscal'!AD288)</f>
        <v/>
      </c>
      <c r="M285" s="356" t="str">
        <f>IF('Mapa R. Fiscal'!P288="","",'Mapa R. Fiscal'!P288)</f>
        <v/>
      </c>
      <c r="N285" s="70"/>
      <c r="O285" s="70"/>
      <c r="P285" s="70"/>
      <c r="Q285" s="194"/>
    </row>
    <row r="286" spans="1:17" ht="43.5" customHeight="1" x14ac:dyDescent="0.25">
      <c r="A286" s="118" t="s">
        <v>906</v>
      </c>
      <c r="B286" s="797"/>
      <c r="C286" s="799"/>
      <c r="D286" s="800"/>
      <c r="E286" s="799"/>
      <c r="F286" s="801"/>
      <c r="G286" s="801"/>
      <c r="H286" s="802"/>
      <c r="I286" s="475" t="str">
        <f>IF('Mapa R. Fiscal'!Y289="","",'Mapa R. Fiscal'!Y289)</f>
        <v/>
      </c>
      <c r="J286" s="475" t="str">
        <f>IF('Mapa R. Fiscal'!AA289="","",'Mapa R. Fiscal'!AA289)</f>
        <v/>
      </c>
      <c r="K286" s="475" t="str">
        <f t="shared" si="4"/>
        <v/>
      </c>
      <c r="L286" s="475" t="str">
        <f>IF('Mapa R. Fiscal'!AD289="","",'Mapa R. Fiscal'!AD289)</f>
        <v/>
      </c>
      <c r="M286" s="356" t="str">
        <f>IF('Mapa R. Fiscal'!P289="","",'Mapa R. Fiscal'!P289)</f>
        <v/>
      </c>
      <c r="N286" s="70"/>
      <c r="O286" s="70"/>
      <c r="P286" s="70"/>
      <c r="Q286" s="194"/>
    </row>
    <row r="287" spans="1:17" ht="43.5" customHeight="1" x14ac:dyDescent="0.25">
      <c r="A287" s="118" t="s">
        <v>907</v>
      </c>
      <c r="B287" s="797"/>
      <c r="C287" s="799"/>
      <c r="D287" s="800"/>
      <c r="E287" s="799"/>
      <c r="F287" s="801"/>
      <c r="G287" s="801"/>
      <c r="H287" s="802"/>
      <c r="I287" s="475" t="str">
        <f>IF('Mapa R. Fiscal'!Y290="","",'Mapa R. Fiscal'!Y290)</f>
        <v/>
      </c>
      <c r="J287" s="475" t="str">
        <f>IF('Mapa R. Fiscal'!AA290="","",'Mapa R. Fiscal'!AA290)</f>
        <v/>
      </c>
      <c r="K287" s="475" t="str">
        <f t="shared" si="4"/>
        <v/>
      </c>
      <c r="L287" s="475" t="str">
        <f>IF('Mapa R. Fiscal'!AD290="","",'Mapa R. Fiscal'!AD290)</f>
        <v/>
      </c>
      <c r="M287" s="356" t="str">
        <f>IF('Mapa R. Fiscal'!P290="","",'Mapa R. Fiscal'!P290)</f>
        <v/>
      </c>
      <c r="N287" s="70"/>
      <c r="O287" s="70"/>
      <c r="P287" s="70"/>
      <c r="Q287" s="194"/>
    </row>
    <row r="288" spans="1:17" ht="43.5" customHeight="1" x14ac:dyDescent="0.25">
      <c r="A288" s="118" t="s">
        <v>908</v>
      </c>
      <c r="B288" s="797"/>
      <c r="C288" s="799"/>
      <c r="D288" s="800"/>
      <c r="E288" s="799"/>
      <c r="F288" s="801"/>
      <c r="G288" s="801"/>
      <c r="H288" s="802"/>
      <c r="I288" s="475" t="str">
        <f>IF('Mapa R. Fiscal'!Y291="","",'Mapa R. Fiscal'!Y291)</f>
        <v/>
      </c>
      <c r="J288" s="475" t="str">
        <f>IF('Mapa R. Fiscal'!AA291="","",'Mapa R. Fiscal'!AA291)</f>
        <v/>
      </c>
      <c r="K288" s="475" t="str">
        <f t="shared" si="4"/>
        <v/>
      </c>
      <c r="L288" s="475" t="str">
        <f>IF('Mapa R. Fiscal'!AD291="","",'Mapa R. Fiscal'!AD291)</f>
        <v/>
      </c>
      <c r="M288" s="356" t="str">
        <f>IF('Mapa R. Fiscal'!P291="","",'Mapa R. Fiscal'!P291)</f>
        <v/>
      </c>
      <c r="N288" s="70"/>
      <c r="O288" s="70"/>
      <c r="P288" s="70"/>
      <c r="Q288" s="194"/>
    </row>
    <row r="289" spans="1:17" ht="43.5" customHeight="1" x14ac:dyDescent="0.25">
      <c r="A289" s="118" t="s">
        <v>909</v>
      </c>
      <c r="B289" s="796"/>
      <c r="C289" s="798" t="str">
        <f>IF('Mapa R. Fiscal'!E292="","",'Mapa R. Fiscal'!E292)</f>
        <v/>
      </c>
      <c r="D289" s="804"/>
      <c r="E289" s="798" t="str">
        <f>IF('Mapa R. Fiscal'!D292="","",'Mapa R. Fiscal'!D292)</f>
        <v/>
      </c>
      <c r="F289" s="878" t="str">
        <f>IF('Mapa R. Fiscal'!H292="","",'Mapa R. Fiscal'!H292)</f>
        <v/>
      </c>
      <c r="G289" s="878" t="str">
        <f>IF('Mapa R. Fiscal'!L292="","",'Mapa R. Fiscal'!L292)</f>
        <v/>
      </c>
      <c r="H289" s="87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75" t="str">
        <f>IF('Mapa R. Fiscal'!Y292="","",'Mapa R. Fiscal'!Y292)</f>
        <v/>
      </c>
      <c r="J289" s="475" t="str">
        <f>IF('Mapa R. Fiscal'!AA292="","",'Mapa R. Fiscal'!AA292)</f>
        <v/>
      </c>
      <c r="K289" s="475" t="str">
        <f t="shared" si="4"/>
        <v/>
      </c>
      <c r="L289" s="475" t="str">
        <f>IF('Mapa R. Fiscal'!AD292="","",'Mapa R. Fiscal'!AD292)</f>
        <v/>
      </c>
      <c r="M289" s="356" t="str">
        <f>IF('Mapa R. Fiscal'!P292="","",'Mapa R. Fiscal'!P292)</f>
        <v/>
      </c>
      <c r="N289" s="70"/>
      <c r="O289" s="70"/>
      <c r="P289" s="70"/>
      <c r="Q289" s="194"/>
    </row>
    <row r="290" spans="1:17" ht="43.5" customHeight="1" x14ac:dyDescent="0.25">
      <c r="A290" s="118" t="s">
        <v>910</v>
      </c>
      <c r="B290" s="797"/>
      <c r="C290" s="799"/>
      <c r="D290" s="800"/>
      <c r="E290" s="799"/>
      <c r="F290" s="801"/>
      <c r="G290" s="801"/>
      <c r="H290" s="802"/>
      <c r="I290" s="475" t="str">
        <f>IF('Mapa R. Fiscal'!Y293="","",'Mapa R. Fiscal'!Y293)</f>
        <v/>
      </c>
      <c r="J290" s="475" t="str">
        <f>IF('Mapa R. Fiscal'!AA293="","",'Mapa R. Fiscal'!AA293)</f>
        <v/>
      </c>
      <c r="K290" s="475" t="str">
        <f t="shared" si="4"/>
        <v/>
      </c>
      <c r="L290" s="475" t="str">
        <f>IF('Mapa R. Fiscal'!AD293="","",'Mapa R. Fiscal'!AD293)</f>
        <v/>
      </c>
      <c r="M290" s="356" t="str">
        <f>IF('Mapa R. Fiscal'!P293="","",'Mapa R. Fiscal'!P293)</f>
        <v/>
      </c>
      <c r="N290" s="70"/>
      <c r="O290" s="70"/>
      <c r="P290" s="70"/>
      <c r="Q290" s="194"/>
    </row>
    <row r="291" spans="1:17" ht="43.5" customHeight="1" x14ac:dyDescent="0.25">
      <c r="A291" s="118" t="s">
        <v>911</v>
      </c>
      <c r="B291" s="797"/>
      <c r="C291" s="799"/>
      <c r="D291" s="800"/>
      <c r="E291" s="799"/>
      <c r="F291" s="801"/>
      <c r="G291" s="801"/>
      <c r="H291" s="802"/>
      <c r="I291" s="475" t="str">
        <f>IF('Mapa R. Fiscal'!Y294="","",'Mapa R. Fiscal'!Y294)</f>
        <v/>
      </c>
      <c r="J291" s="475" t="str">
        <f>IF('Mapa R. Fiscal'!AA294="","",'Mapa R. Fiscal'!AA294)</f>
        <v/>
      </c>
      <c r="K291" s="475" t="str">
        <f t="shared" si="4"/>
        <v/>
      </c>
      <c r="L291" s="475" t="str">
        <f>IF('Mapa R. Fiscal'!AD294="","",'Mapa R. Fiscal'!AD294)</f>
        <v/>
      </c>
      <c r="M291" s="356" t="str">
        <f>IF('Mapa R. Fiscal'!P294="","",'Mapa R. Fiscal'!P294)</f>
        <v/>
      </c>
      <c r="N291" s="70"/>
      <c r="O291" s="70"/>
      <c r="P291" s="70"/>
      <c r="Q291" s="194"/>
    </row>
    <row r="292" spans="1:17" ht="43.5" customHeight="1" x14ac:dyDescent="0.25">
      <c r="A292" s="118" t="s">
        <v>912</v>
      </c>
      <c r="B292" s="797"/>
      <c r="C292" s="799"/>
      <c r="D292" s="800"/>
      <c r="E292" s="799"/>
      <c r="F292" s="801"/>
      <c r="G292" s="801"/>
      <c r="H292" s="802"/>
      <c r="I292" s="475" t="str">
        <f>IF('Mapa R. Fiscal'!Y295="","",'Mapa R. Fiscal'!Y295)</f>
        <v/>
      </c>
      <c r="J292" s="475" t="str">
        <f>IF('Mapa R. Fiscal'!AA295="","",'Mapa R. Fiscal'!AA295)</f>
        <v/>
      </c>
      <c r="K292" s="475" t="str">
        <f t="shared" si="4"/>
        <v/>
      </c>
      <c r="L292" s="475" t="str">
        <f>IF('Mapa R. Fiscal'!AD295="","",'Mapa R. Fiscal'!AD295)</f>
        <v/>
      </c>
      <c r="M292" s="356" t="str">
        <f>IF('Mapa R. Fiscal'!P295="","",'Mapa R. Fiscal'!P295)</f>
        <v/>
      </c>
      <c r="N292" s="70"/>
      <c r="O292" s="70"/>
      <c r="P292" s="70"/>
      <c r="Q292" s="194"/>
    </row>
    <row r="293" spans="1:17" ht="43.5" customHeight="1" x14ac:dyDescent="0.25">
      <c r="A293" s="118" t="s">
        <v>913</v>
      </c>
      <c r="B293" s="797"/>
      <c r="C293" s="799"/>
      <c r="D293" s="800"/>
      <c r="E293" s="799"/>
      <c r="F293" s="801"/>
      <c r="G293" s="801"/>
      <c r="H293" s="802"/>
      <c r="I293" s="475" t="str">
        <f>IF('Mapa R. Fiscal'!Y296="","",'Mapa R. Fiscal'!Y296)</f>
        <v/>
      </c>
      <c r="J293" s="475" t="str">
        <f>IF('Mapa R. Fiscal'!AA296="","",'Mapa R. Fiscal'!AA296)</f>
        <v/>
      </c>
      <c r="K293" s="475" t="str">
        <f t="shared" si="4"/>
        <v/>
      </c>
      <c r="L293" s="475" t="str">
        <f>IF('Mapa R. Fiscal'!AD296="","",'Mapa R. Fiscal'!AD296)</f>
        <v/>
      </c>
      <c r="M293" s="356" t="str">
        <f>IF('Mapa R. Fiscal'!P296="","",'Mapa R. Fiscal'!P296)</f>
        <v/>
      </c>
      <c r="N293" s="70"/>
      <c r="O293" s="70"/>
      <c r="P293" s="70"/>
      <c r="Q293" s="194"/>
    </row>
    <row r="294" spans="1:17" ht="43.5" customHeight="1" x14ac:dyDescent="0.25">
      <c r="A294" s="118" t="s">
        <v>914</v>
      </c>
      <c r="B294" s="797"/>
      <c r="C294" s="799"/>
      <c r="D294" s="800"/>
      <c r="E294" s="799"/>
      <c r="F294" s="801"/>
      <c r="G294" s="801"/>
      <c r="H294" s="802"/>
      <c r="I294" s="475" t="str">
        <f>IF('Mapa R. Fiscal'!Y297="","",'Mapa R. Fiscal'!Y297)</f>
        <v/>
      </c>
      <c r="J294" s="475" t="str">
        <f>IF('Mapa R. Fiscal'!AA297="","",'Mapa R. Fiscal'!AA297)</f>
        <v/>
      </c>
      <c r="K294" s="475" t="str">
        <f t="shared" si="4"/>
        <v/>
      </c>
      <c r="L294" s="475" t="str">
        <f>IF('Mapa R. Fiscal'!AD297="","",'Mapa R. Fiscal'!AD297)</f>
        <v/>
      </c>
      <c r="M294" s="356" t="str">
        <f>IF('Mapa R. Fiscal'!P297="","",'Mapa R. Fiscal'!P297)</f>
        <v/>
      </c>
      <c r="N294" s="70"/>
      <c r="O294" s="70"/>
      <c r="P294" s="70"/>
      <c r="Q294" s="194"/>
    </row>
    <row r="295" spans="1:17" ht="43.5" customHeight="1" x14ac:dyDescent="0.25">
      <c r="A295" s="118" t="s">
        <v>915</v>
      </c>
      <c r="B295" s="796"/>
      <c r="C295" s="798" t="str">
        <f>IF('Mapa R. Fiscal'!E298="","",'Mapa R. Fiscal'!E298)</f>
        <v/>
      </c>
      <c r="D295" s="804"/>
      <c r="E295" s="798" t="str">
        <f>IF('Mapa R. Fiscal'!D298="","",'Mapa R. Fiscal'!D298)</f>
        <v/>
      </c>
      <c r="F295" s="878" t="str">
        <f>IF('Mapa R. Fiscal'!H298="","",'Mapa R. Fiscal'!H298)</f>
        <v/>
      </c>
      <c r="G295" s="878" t="str">
        <f>IF('Mapa R. Fiscal'!L298="","",'Mapa R. Fiscal'!L298)</f>
        <v/>
      </c>
      <c r="H295" s="87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75" t="str">
        <f>IF('Mapa R. Fiscal'!Y298="","",'Mapa R. Fiscal'!Y298)</f>
        <v/>
      </c>
      <c r="J295" s="475" t="str">
        <f>IF('Mapa R. Fiscal'!AA298="","",'Mapa R. Fiscal'!AA298)</f>
        <v/>
      </c>
      <c r="K295" s="475" t="str">
        <f t="shared" si="4"/>
        <v/>
      </c>
      <c r="L295" s="475" t="str">
        <f>IF('Mapa R. Fiscal'!AD298="","",'Mapa R. Fiscal'!AD298)</f>
        <v/>
      </c>
      <c r="M295" s="356" t="str">
        <f>IF('Mapa R. Fiscal'!P298="","",'Mapa R. Fiscal'!P298)</f>
        <v/>
      </c>
      <c r="N295" s="70"/>
      <c r="O295" s="70"/>
      <c r="P295" s="70"/>
      <c r="Q295" s="194"/>
    </row>
    <row r="296" spans="1:17" ht="43.5" customHeight="1" x14ac:dyDescent="0.25">
      <c r="A296" s="118" t="s">
        <v>916</v>
      </c>
      <c r="B296" s="797"/>
      <c r="C296" s="799"/>
      <c r="D296" s="800"/>
      <c r="E296" s="799"/>
      <c r="F296" s="801"/>
      <c r="G296" s="801"/>
      <c r="H296" s="802"/>
      <c r="I296" s="475" t="str">
        <f>IF('Mapa R. Fiscal'!Y299="","",'Mapa R. Fiscal'!Y299)</f>
        <v/>
      </c>
      <c r="J296" s="475" t="str">
        <f>IF('Mapa R. Fiscal'!AA299="","",'Mapa R. Fiscal'!AA299)</f>
        <v/>
      </c>
      <c r="K296" s="475" t="str">
        <f t="shared" si="4"/>
        <v/>
      </c>
      <c r="L296" s="475" t="str">
        <f>IF('Mapa R. Fiscal'!AD299="","",'Mapa R. Fiscal'!AD299)</f>
        <v/>
      </c>
      <c r="M296" s="356" t="str">
        <f>IF('Mapa R. Fiscal'!P299="","",'Mapa R. Fiscal'!P299)</f>
        <v/>
      </c>
      <c r="N296" s="70"/>
      <c r="O296" s="70"/>
      <c r="P296" s="70"/>
      <c r="Q296" s="194"/>
    </row>
    <row r="297" spans="1:17" ht="43.5" customHeight="1" x14ac:dyDescent="0.25">
      <c r="A297" s="118" t="s">
        <v>917</v>
      </c>
      <c r="B297" s="797"/>
      <c r="C297" s="799"/>
      <c r="D297" s="800"/>
      <c r="E297" s="799"/>
      <c r="F297" s="801"/>
      <c r="G297" s="801"/>
      <c r="H297" s="802"/>
      <c r="I297" s="475" t="str">
        <f>IF('Mapa R. Fiscal'!Y300="","",'Mapa R. Fiscal'!Y300)</f>
        <v/>
      </c>
      <c r="J297" s="475" t="str">
        <f>IF('Mapa R. Fiscal'!AA300="","",'Mapa R. Fiscal'!AA300)</f>
        <v/>
      </c>
      <c r="K297" s="475" t="str">
        <f t="shared" si="4"/>
        <v/>
      </c>
      <c r="L297" s="475" t="str">
        <f>IF('Mapa R. Fiscal'!AD300="","",'Mapa R. Fiscal'!AD300)</f>
        <v/>
      </c>
      <c r="M297" s="356" t="str">
        <f>IF('Mapa R. Fiscal'!P300="","",'Mapa R. Fiscal'!P300)</f>
        <v/>
      </c>
      <c r="N297" s="70"/>
      <c r="O297" s="70"/>
      <c r="P297" s="70"/>
      <c r="Q297" s="194"/>
    </row>
    <row r="298" spans="1:17" ht="43.5" customHeight="1" x14ac:dyDescent="0.25">
      <c r="A298" s="118" t="s">
        <v>918</v>
      </c>
      <c r="B298" s="797"/>
      <c r="C298" s="799"/>
      <c r="D298" s="800"/>
      <c r="E298" s="799"/>
      <c r="F298" s="801"/>
      <c r="G298" s="801"/>
      <c r="H298" s="802"/>
      <c r="I298" s="475" t="str">
        <f>IF('Mapa R. Fiscal'!Y301="","",'Mapa R. Fiscal'!Y301)</f>
        <v/>
      </c>
      <c r="J298" s="475" t="str">
        <f>IF('Mapa R. Fiscal'!AA301="","",'Mapa R. Fiscal'!AA301)</f>
        <v/>
      </c>
      <c r="K298" s="475" t="str">
        <f t="shared" si="4"/>
        <v/>
      </c>
      <c r="L298" s="475" t="str">
        <f>IF('Mapa R. Fiscal'!AD301="","",'Mapa R. Fiscal'!AD301)</f>
        <v/>
      </c>
      <c r="M298" s="356" t="str">
        <f>IF('Mapa R. Fiscal'!P301="","",'Mapa R. Fiscal'!P301)</f>
        <v/>
      </c>
      <c r="N298" s="70"/>
      <c r="O298" s="70"/>
      <c r="P298" s="70"/>
      <c r="Q298" s="194"/>
    </row>
    <row r="299" spans="1:17" ht="43.5" customHeight="1" x14ac:dyDescent="0.25">
      <c r="A299" s="118" t="s">
        <v>919</v>
      </c>
      <c r="B299" s="797"/>
      <c r="C299" s="799"/>
      <c r="D299" s="800"/>
      <c r="E299" s="799"/>
      <c r="F299" s="801"/>
      <c r="G299" s="801"/>
      <c r="H299" s="802"/>
      <c r="I299" s="475" t="str">
        <f>IF('Mapa R. Fiscal'!Y302="","",'Mapa R. Fiscal'!Y302)</f>
        <v/>
      </c>
      <c r="J299" s="475" t="str">
        <f>IF('Mapa R. Fiscal'!AA302="","",'Mapa R. Fiscal'!AA302)</f>
        <v/>
      </c>
      <c r="K299" s="475" t="str">
        <f t="shared" si="4"/>
        <v/>
      </c>
      <c r="L299" s="475" t="str">
        <f>IF('Mapa R. Fiscal'!AD302="","",'Mapa R. Fiscal'!AD302)</f>
        <v/>
      </c>
      <c r="M299" s="356" t="str">
        <f>IF('Mapa R. Fiscal'!P302="","",'Mapa R. Fiscal'!P302)</f>
        <v/>
      </c>
      <c r="N299" s="70"/>
      <c r="O299" s="70"/>
      <c r="P299" s="70"/>
      <c r="Q299" s="194"/>
    </row>
    <row r="300" spans="1:17" ht="43.5" customHeight="1" x14ac:dyDescent="0.25">
      <c r="A300" s="118" t="s">
        <v>920</v>
      </c>
      <c r="B300" s="797"/>
      <c r="C300" s="799"/>
      <c r="D300" s="800"/>
      <c r="E300" s="799"/>
      <c r="F300" s="801"/>
      <c r="G300" s="801"/>
      <c r="H300" s="802"/>
      <c r="I300" s="475" t="str">
        <f>IF('Mapa R. Fiscal'!Y303="","",'Mapa R. Fiscal'!Y303)</f>
        <v/>
      </c>
      <c r="J300" s="475" t="str">
        <f>IF('Mapa R. Fiscal'!AA303="","",'Mapa R. Fiscal'!AA303)</f>
        <v/>
      </c>
      <c r="K300" s="475" t="str">
        <f t="shared" si="4"/>
        <v/>
      </c>
      <c r="L300" s="475" t="str">
        <f>IF('Mapa R. Fiscal'!AD303="","",'Mapa R. Fiscal'!AD303)</f>
        <v/>
      </c>
      <c r="M300" s="356" t="str">
        <f>IF('Mapa R. Fiscal'!P303="","",'Mapa R. Fiscal'!P303)</f>
        <v/>
      </c>
      <c r="N300" s="70"/>
      <c r="O300" s="70"/>
      <c r="P300" s="70"/>
      <c r="Q300" s="194"/>
    </row>
    <row r="301" spans="1:17" ht="43.5" customHeight="1" x14ac:dyDescent="0.25">
      <c r="A301" s="118" t="s">
        <v>921</v>
      </c>
      <c r="B301" s="796"/>
      <c r="C301" s="798" t="str">
        <f>IF('Mapa R. Fiscal'!E304="","",'Mapa R. Fiscal'!E304)</f>
        <v/>
      </c>
      <c r="D301" s="804"/>
      <c r="E301" s="798" t="str">
        <f>IF('Mapa R. Fiscal'!D304="","",'Mapa R. Fiscal'!D304)</f>
        <v/>
      </c>
      <c r="F301" s="878" t="str">
        <f>IF('Mapa R. Fiscal'!H304="","",'Mapa R. Fiscal'!H304)</f>
        <v/>
      </c>
      <c r="G301" s="878" t="str">
        <f>IF('Mapa R. Fiscal'!L304="","",'Mapa R. Fiscal'!L304)</f>
        <v/>
      </c>
      <c r="H301" s="87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75" t="str">
        <f>IF('Mapa R. Fiscal'!Y304="","",'Mapa R. Fiscal'!Y304)</f>
        <v/>
      </c>
      <c r="J301" s="475" t="str">
        <f>IF('Mapa R. Fiscal'!AA304="","",'Mapa R. Fiscal'!AA304)</f>
        <v/>
      </c>
      <c r="K301" s="475" t="str">
        <f t="shared" si="4"/>
        <v/>
      </c>
      <c r="L301" s="475" t="str">
        <f>IF('Mapa R. Fiscal'!AD304="","",'Mapa R. Fiscal'!AD304)</f>
        <v/>
      </c>
      <c r="M301" s="356" t="str">
        <f>IF('Mapa R. Fiscal'!P304="","",'Mapa R. Fiscal'!P304)</f>
        <v/>
      </c>
      <c r="N301" s="70"/>
      <c r="O301" s="70"/>
      <c r="P301" s="70"/>
      <c r="Q301" s="194"/>
    </row>
    <row r="302" spans="1:17" ht="43.5" customHeight="1" x14ac:dyDescent="0.25">
      <c r="A302" s="118" t="s">
        <v>922</v>
      </c>
      <c r="B302" s="797"/>
      <c r="C302" s="799"/>
      <c r="D302" s="800"/>
      <c r="E302" s="799"/>
      <c r="F302" s="801"/>
      <c r="G302" s="801"/>
      <c r="H302" s="802"/>
      <c r="I302" s="475" t="str">
        <f>IF('Mapa R. Fiscal'!Y305="","",'Mapa R. Fiscal'!Y305)</f>
        <v/>
      </c>
      <c r="J302" s="475" t="str">
        <f>IF('Mapa R. Fiscal'!AA305="","",'Mapa R. Fiscal'!AA305)</f>
        <v/>
      </c>
      <c r="K302" s="475" t="str">
        <f t="shared" si="4"/>
        <v/>
      </c>
      <c r="L302" s="475" t="str">
        <f>IF('Mapa R. Fiscal'!AD305="","",'Mapa R. Fiscal'!AD305)</f>
        <v/>
      </c>
      <c r="M302" s="356" t="str">
        <f>IF('Mapa R. Fiscal'!P305="","",'Mapa R. Fiscal'!P305)</f>
        <v/>
      </c>
      <c r="N302" s="70"/>
      <c r="O302" s="70"/>
      <c r="P302" s="70"/>
      <c r="Q302" s="194"/>
    </row>
    <row r="303" spans="1:17" ht="43.5" customHeight="1" x14ac:dyDescent="0.25">
      <c r="A303" s="118" t="s">
        <v>923</v>
      </c>
      <c r="B303" s="797"/>
      <c r="C303" s="799"/>
      <c r="D303" s="800"/>
      <c r="E303" s="799"/>
      <c r="F303" s="801"/>
      <c r="G303" s="801"/>
      <c r="H303" s="802"/>
      <c r="I303" s="475" t="str">
        <f>IF('Mapa R. Fiscal'!Y306="","",'Mapa R. Fiscal'!Y306)</f>
        <v/>
      </c>
      <c r="J303" s="475" t="str">
        <f>IF('Mapa R. Fiscal'!AA306="","",'Mapa R. Fiscal'!AA306)</f>
        <v/>
      </c>
      <c r="K303" s="475" t="str">
        <f t="shared" si="4"/>
        <v/>
      </c>
      <c r="L303" s="475" t="str">
        <f>IF('Mapa R. Fiscal'!AD306="","",'Mapa R. Fiscal'!AD306)</f>
        <v/>
      </c>
      <c r="M303" s="356" t="str">
        <f>IF('Mapa R. Fiscal'!P306="","",'Mapa R. Fiscal'!P306)</f>
        <v/>
      </c>
      <c r="N303" s="70"/>
      <c r="O303" s="70"/>
      <c r="P303" s="70"/>
      <c r="Q303" s="194"/>
    </row>
    <row r="304" spans="1:17" ht="43.5" customHeight="1" x14ac:dyDescent="0.25">
      <c r="A304" s="118" t="s">
        <v>924</v>
      </c>
      <c r="B304" s="797"/>
      <c r="C304" s="799"/>
      <c r="D304" s="800"/>
      <c r="E304" s="799"/>
      <c r="F304" s="801"/>
      <c r="G304" s="801"/>
      <c r="H304" s="802"/>
      <c r="I304" s="475" t="str">
        <f>IF('Mapa R. Fiscal'!Y307="","",'Mapa R. Fiscal'!Y307)</f>
        <v/>
      </c>
      <c r="J304" s="475" t="str">
        <f>IF('Mapa R. Fiscal'!AA307="","",'Mapa R. Fiscal'!AA307)</f>
        <v/>
      </c>
      <c r="K304" s="475" t="str">
        <f t="shared" si="4"/>
        <v/>
      </c>
      <c r="L304" s="475" t="str">
        <f>IF('Mapa R. Fiscal'!AD307="","",'Mapa R. Fiscal'!AD307)</f>
        <v/>
      </c>
      <c r="M304" s="356" t="str">
        <f>IF('Mapa R. Fiscal'!P307="","",'Mapa R. Fiscal'!P307)</f>
        <v/>
      </c>
      <c r="N304" s="70"/>
      <c r="O304" s="70"/>
      <c r="P304" s="70"/>
      <c r="Q304" s="194"/>
    </row>
    <row r="305" spans="1:17" ht="43.5" customHeight="1" x14ac:dyDescent="0.25">
      <c r="A305" s="118" t="s">
        <v>925</v>
      </c>
      <c r="B305" s="797"/>
      <c r="C305" s="799"/>
      <c r="D305" s="800"/>
      <c r="E305" s="799"/>
      <c r="F305" s="801"/>
      <c r="G305" s="801"/>
      <c r="H305" s="802"/>
      <c r="I305" s="475" t="str">
        <f>IF('Mapa R. Fiscal'!Y308="","",'Mapa R. Fiscal'!Y308)</f>
        <v/>
      </c>
      <c r="J305" s="475" t="str">
        <f>IF('Mapa R. Fiscal'!AA308="","",'Mapa R. Fiscal'!AA308)</f>
        <v/>
      </c>
      <c r="K305" s="475" t="str">
        <f t="shared" si="4"/>
        <v/>
      </c>
      <c r="L305" s="475" t="str">
        <f>IF('Mapa R. Fiscal'!AD308="","",'Mapa R. Fiscal'!AD308)</f>
        <v/>
      </c>
      <c r="M305" s="356" t="str">
        <f>IF('Mapa R. Fiscal'!P308="","",'Mapa R. Fiscal'!P308)</f>
        <v/>
      </c>
      <c r="N305" s="70"/>
      <c r="O305" s="70"/>
      <c r="P305" s="70"/>
      <c r="Q305" s="194"/>
    </row>
    <row r="306" spans="1:17" ht="43.5" customHeight="1" x14ac:dyDescent="0.25">
      <c r="A306" s="118" t="s">
        <v>926</v>
      </c>
      <c r="B306" s="797"/>
      <c r="C306" s="799"/>
      <c r="D306" s="800"/>
      <c r="E306" s="799"/>
      <c r="F306" s="801"/>
      <c r="G306" s="801"/>
      <c r="H306" s="802"/>
      <c r="I306" s="475" t="str">
        <f>IF('Mapa R. Fiscal'!Y309="","",'Mapa R. Fiscal'!Y309)</f>
        <v/>
      </c>
      <c r="J306" s="475" t="str">
        <f>IF('Mapa R. Fiscal'!AA309="","",'Mapa R. Fiscal'!AA309)</f>
        <v/>
      </c>
      <c r="K306" s="475" t="str">
        <f t="shared" si="4"/>
        <v/>
      </c>
      <c r="L306" s="475" t="str">
        <f>IF('Mapa R. Fiscal'!AD309="","",'Mapa R. Fiscal'!AD309)</f>
        <v/>
      </c>
      <c r="M306" s="356" t="str">
        <f>IF('Mapa R. Fiscal'!P309="","",'Mapa R. Fiscal'!P309)</f>
        <v/>
      </c>
      <c r="N306" s="70"/>
      <c r="O306" s="70"/>
      <c r="P306" s="70"/>
      <c r="Q306" s="194"/>
    </row>
    <row r="307" spans="1:17" ht="43.5" customHeight="1" x14ac:dyDescent="0.25">
      <c r="A307" s="118" t="s">
        <v>927</v>
      </c>
      <c r="B307" s="796"/>
      <c r="C307" s="798" t="str">
        <f>IF('Mapa R. Fiscal'!E310="","",'Mapa R. Fiscal'!E310)</f>
        <v/>
      </c>
      <c r="D307" s="804"/>
      <c r="E307" s="798" t="str">
        <f>IF('Mapa R. Fiscal'!D310="","",'Mapa R. Fiscal'!D310)</f>
        <v/>
      </c>
      <c r="F307" s="878" t="str">
        <f>IF('Mapa R. Fiscal'!H310="","",'Mapa R. Fiscal'!H310)</f>
        <v/>
      </c>
      <c r="G307" s="878" t="str">
        <f>IF('Mapa R. Fiscal'!L310="","",'Mapa R. Fiscal'!L310)</f>
        <v/>
      </c>
      <c r="H307" s="87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75" t="str">
        <f>IF('Mapa R. Fiscal'!Y310="","",'Mapa R. Fiscal'!Y310)</f>
        <v/>
      </c>
      <c r="J307" s="475" t="str">
        <f>IF('Mapa R. Fiscal'!AA310="","",'Mapa R. Fiscal'!AA310)</f>
        <v/>
      </c>
      <c r="K307" s="475" t="str">
        <f t="shared" si="4"/>
        <v/>
      </c>
      <c r="L307" s="475" t="str">
        <f>IF('Mapa R. Fiscal'!AD310="","",'Mapa R. Fiscal'!AD310)</f>
        <v/>
      </c>
      <c r="M307" s="356" t="str">
        <f>IF('Mapa R. Fiscal'!P310="","",'Mapa R. Fiscal'!P310)</f>
        <v/>
      </c>
      <c r="N307" s="70"/>
      <c r="O307" s="70"/>
      <c r="P307" s="70"/>
      <c r="Q307" s="194"/>
    </row>
    <row r="308" spans="1:17" ht="43.5" customHeight="1" x14ac:dyDescent="0.25">
      <c r="A308" s="118" t="s">
        <v>928</v>
      </c>
      <c r="B308" s="797"/>
      <c r="C308" s="799"/>
      <c r="D308" s="800"/>
      <c r="E308" s="799"/>
      <c r="F308" s="801"/>
      <c r="G308" s="801"/>
      <c r="H308" s="802"/>
      <c r="I308" s="475" t="str">
        <f>IF('Mapa R. Fiscal'!Y311="","",'Mapa R. Fiscal'!Y311)</f>
        <v/>
      </c>
      <c r="J308" s="475" t="str">
        <f>IF('Mapa R. Fiscal'!AA311="","",'Mapa R. Fiscal'!AA311)</f>
        <v/>
      </c>
      <c r="K308" s="475" t="str">
        <f t="shared" si="4"/>
        <v/>
      </c>
      <c r="L308" s="475" t="str">
        <f>IF('Mapa R. Fiscal'!AD311="","",'Mapa R. Fiscal'!AD311)</f>
        <v/>
      </c>
      <c r="M308" s="356" t="str">
        <f>IF('Mapa R. Fiscal'!P311="","",'Mapa R. Fiscal'!P311)</f>
        <v/>
      </c>
      <c r="N308" s="70"/>
      <c r="O308" s="70"/>
      <c r="P308" s="70"/>
      <c r="Q308" s="194"/>
    </row>
    <row r="309" spans="1:17" ht="43.5" customHeight="1" x14ac:dyDescent="0.25">
      <c r="A309" s="118" t="s">
        <v>929</v>
      </c>
      <c r="B309" s="797"/>
      <c r="C309" s="799"/>
      <c r="D309" s="800"/>
      <c r="E309" s="799"/>
      <c r="F309" s="801"/>
      <c r="G309" s="801"/>
      <c r="H309" s="802"/>
      <c r="I309" s="475" t="str">
        <f>IF('Mapa R. Fiscal'!Y312="","",'Mapa R. Fiscal'!Y312)</f>
        <v/>
      </c>
      <c r="J309" s="475" t="str">
        <f>IF('Mapa R. Fiscal'!AA312="","",'Mapa R. Fiscal'!AA312)</f>
        <v/>
      </c>
      <c r="K309" s="475" t="str">
        <f t="shared" si="4"/>
        <v/>
      </c>
      <c r="L309" s="475" t="str">
        <f>IF('Mapa R. Fiscal'!AD312="","",'Mapa R. Fiscal'!AD312)</f>
        <v/>
      </c>
      <c r="M309" s="356" t="str">
        <f>IF('Mapa R. Fiscal'!P312="","",'Mapa R. Fiscal'!P312)</f>
        <v/>
      </c>
      <c r="N309" s="70"/>
      <c r="O309" s="70"/>
      <c r="P309" s="70"/>
      <c r="Q309" s="194"/>
    </row>
    <row r="310" spans="1:17" ht="43.5" customHeight="1" x14ac:dyDescent="0.25">
      <c r="A310" s="118" t="s">
        <v>930</v>
      </c>
      <c r="B310" s="797"/>
      <c r="C310" s="799"/>
      <c r="D310" s="800"/>
      <c r="E310" s="799"/>
      <c r="F310" s="801"/>
      <c r="G310" s="801"/>
      <c r="H310" s="802"/>
      <c r="I310" s="475" t="str">
        <f>IF('Mapa R. Fiscal'!Y313="","",'Mapa R. Fiscal'!Y313)</f>
        <v/>
      </c>
      <c r="J310" s="475" t="str">
        <f>IF('Mapa R. Fiscal'!AA313="","",'Mapa R. Fiscal'!AA313)</f>
        <v/>
      </c>
      <c r="K310" s="475" t="str">
        <f t="shared" si="4"/>
        <v/>
      </c>
      <c r="L310" s="475" t="str">
        <f>IF('Mapa R. Fiscal'!AD313="","",'Mapa R. Fiscal'!AD313)</f>
        <v/>
      </c>
      <c r="M310" s="356" t="str">
        <f>IF('Mapa R. Fiscal'!P313="","",'Mapa R. Fiscal'!P313)</f>
        <v/>
      </c>
      <c r="N310" s="70"/>
      <c r="O310" s="70"/>
      <c r="P310" s="70"/>
      <c r="Q310" s="194"/>
    </row>
    <row r="311" spans="1:17" ht="43.5" customHeight="1" x14ac:dyDescent="0.25">
      <c r="A311" s="118" t="s">
        <v>931</v>
      </c>
      <c r="B311" s="797"/>
      <c r="C311" s="799"/>
      <c r="D311" s="800"/>
      <c r="E311" s="799"/>
      <c r="F311" s="801"/>
      <c r="G311" s="801"/>
      <c r="H311" s="802"/>
      <c r="I311" s="475" t="str">
        <f>IF('Mapa R. Fiscal'!Y314="","",'Mapa R. Fiscal'!Y314)</f>
        <v/>
      </c>
      <c r="J311" s="475" t="str">
        <f>IF('Mapa R. Fiscal'!AA314="","",'Mapa R. Fiscal'!AA314)</f>
        <v/>
      </c>
      <c r="K311" s="475" t="str">
        <f t="shared" si="4"/>
        <v/>
      </c>
      <c r="L311" s="475" t="str">
        <f>IF('Mapa R. Fiscal'!AD314="","",'Mapa R. Fiscal'!AD314)</f>
        <v/>
      </c>
      <c r="M311" s="356" t="str">
        <f>IF('Mapa R. Fiscal'!P314="","",'Mapa R. Fiscal'!P314)</f>
        <v/>
      </c>
      <c r="N311" s="70"/>
      <c r="O311" s="70"/>
      <c r="P311" s="70"/>
      <c r="Q311" s="194"/>
    </row>
    <row r="312" spans="1:17" ht="43.5" customHeight="1" x14ac:dyDescent="0.25">
      <c r="A312" s="118" t="s">
        <v>932</v>
      </c>
      <c r="B312" s="797"/>
      <c r="C312" s="799"/>
      <c r="D312" s="800"/>
      <c r="E312" s="799"/>
      <c r="F312" s="801"/>
      <c r="G312" s="801"/>
      <c r="H312" s="802"/>
      <c r="I312" s="475" t="str">
        <f>IF('Mapa R. Fiscal'!Y315="","",'Mapa R. Fiscal'!Y315)</f>
        <v/>
      </c>
      <c r="J312" s="475" t="str">
        <f>IF('Mapa R. Fiscal'!AA315="","",'Mapa R. Fiscal'!AA315)</f>
        <v/>
      </c>
      <c r="K312" s="475" t="str">
        <f t="shared" si="4"/>
        <v/>
      </c>
      <c r="L312" s="475" t="str">
        <f>IF('Mapa R. Fiscal'!AD315="","",'Mapa R. Fiscal'!AD315)</f>
        <v/>
      </c>
      <c r="M312" s="356" t="str">
        <f>IF('Mapa R. Fiscal'!P315="","",'Mapa R. Fiscal'!P315)</f>
        <v/>
      </c>
      <c r="N312" s="70"/>
      <c r="O312" s="70"/>
      <c r="P312" s="70"/>
      <c r="Q312" s="194"/>
    </row>
    <row r="313" spans="1:17" ht="43.5" customHeight="1" x14ac:dyDescent="0.25">
      <c r="A313" s="118" t="s">
        <v>933</v>
      </c>
      <c r="B313" s="796"/>
      <c r="C313" s="798" t="str">
        <f>IF('Mapa R. Fiscal'!E316="","",'Mapa R. Fiscal'!E316)</f>
        <v/>
      </c>
      <c r="D313" s="804"/>
      <c r="E313" s="798" t="str">
        <f>IF('Mapa R. Fiscal'!D316="","",'Mapa R. Fiscal'!D316)</f>
        <v/>
      </c>
      <c r="F313" s="878" t="str">
        <f>IF('Mapa R. Fiscal'!H316="","",'Mapa R. Fiscal'!H316)</f>
        <v/>
      </c>
      <c r="G313" s="878" t="str">
        <f>IF('Mapa R. Fiscal'!L316="","",'Mapa R. Fiscal'!L316)</f>
        <v/>
      </c>
      <c r="H313" s="87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75" t="str">
        <f>IF('Mapa R. Fiscal'!Y316="","",'Mapa R. Fiscal'!Y316)</f>
        <v/>
      </c>
      <c r="J313" s="475" t="str">
        <f>IF('Mapa R. Fiscal'!AA316="","",'Mapa R. Fiscal'!AA316)</f>
        <v/>
      </c>
      <c r="K313" s="475" t="str">
        <f t="shared" si="4"/>
        <v/>
      </c>
      <c r="L313" s="475" t="str">
        <f>IF('Mapa R. Fiscal'!AD316="","",'Mapa R. Fiscal'!AD316)</f>
        <v/>
      </c>
      <c r="M313" s="356" t="str">
        <f>IF('Mapa R. Fiscal'!P316="","",'Mapa R. Fiscal'!P316)</f>
        <v/>
      </c>
      <c r="N313" s="70"/>
      <c r="O313" s="70"/>
      <c r="P313" s="70"/>
      <c r="Q313" s="194"/>
    </row>
    <row r="314" spans="1:17" ht="43.5" customHeight="1" x14ac:dyDescent="0.25">
      <c r="A314" s="118" t="s">
        <v>934</v>
      </c>
      <c r="B314" s="797"/>
      <c r="C314" s="799"/>
      <c r="D314" s="800"/>
      <c r="E314" s="799"/>
      <c r="F314" s="801"/>
      <c r="G314" s="801"/>
      <c r="H314" s="802"/>
      <c r="I314" s="475" t="str">
        <f>IF('Mapa R. Fiscal'!Y317="","",'Mapa R. Fiscal'!Y317)</f>
        <v/>
      </c>
      <c r="J314" s="475" t="str">
        <f>IF('Mapa R. Fiscal'!AA317="","",'Mapa R. Fiscal'!AA317)</f>
        <v/>
      </c>
      <c r="K314" s="475" t="str">
        <f t="shared" si="4"/>
        <v/>
      </c>
      <c r="L314" s="475" t="str">
        <f>IF('Mapa R. Fiscal'!AD317="","",'Mapa R. Fiscal'!AD317)</f>
        <v/>
      </c>
      <c r="M314" s="356" t="str">
        <f>IF('Mapa R. Fiscal'!P317="","",'Mapa R. Fiscal'!P317)</f>
        <v/>
      </c>
      <c r="N314" s="70"/>
      <c r="O314" s="70"/>
      <c r="P314" s="70"/>
      <c r="Q314" s="194"/>
    </row>
    <row r="315" spans="1:17" ht="43.5" customHeight="1" x14ac:dyDescent="0.25">
      <c r="A315" s="118" t="s">
        <v>935</v>
      </c>
      <c r="B315" s="797"/>
      <c r="C315" s="799"/>
      <c r="D315" s="800"/>
      <c r="E315" s="799"/>
      <c r="F315" s="801"/>
      <c r="G315" s="801"/>
      <c r="H315" s="802"/>
      <c r="I315" s="475" t="str">
        <f>IF('Mapa R. Fiscal'!Y318="","",'Mapa R. Fiscal'!Y318)</f>
        <v/>
      </c>
      <c r="J315" s="475" t="str">
        <f>IF('Mapa R. Fiscal'!AA318="","",'Mapa R. Fiscal'!AA318)</f>
        <v/>
      </c>
      <c r="K315" s="475" t="str">
        <f t="shared" si="4"/>
        <v/>
      </c>
      <c r="L315" s="475" t="str">
        <f>IF('Mapa R. Fiscal'!AD318="","",'Mapa R. Fiscal'!AD318)</f>
        <v/>
      </c>
      <c r="M315" s="356" t="str">
        <f>IF('Mapa R. Fiscal'!P318="","",'Mapa R. Fiscal'!P318)</f>
        <v/>
      </c>
      <c r="N315" s="70"/>
      <c r="O315" s="70"/>
      <c r="P315" s="70"/>
      <c r="Q315" s="194"/>
    </row>
    <row r="316" spans="1:17" ht="43.5" customHeight="1" x14ac:dyDescent="0.25">
      <c r="A316" s="118" t="s">
        <v>936</v>
      </c>
      <c r="B316" s="797"/>
      <c r="C316" s="799"/>
      <c r="D316" s="800"/>
      <c r="E316" s="799"/>
      <c r="F316" s="801"/>
      <c r="G316" s="801"/>
      <c r="H316" s="802"/>
      <c r="I316" s="475" t="str">
        <f>IF('Mapa R. Fiscal'!Y319="","",'Mapa R. Fiscal'!Y319)</f>
        <v/>
      </c>
      <c r="J316" s="475" t="str">
        <f>IF('Mapa R. Fiscal'!AA319="","",'Mapa R. Fiscal'!AA319)</f>
        <v/>
      </c>
      <c r="K316" s="475" t="str">
        <f t="shared" si="4"/>
        <v/>
      </c>
      <c r="L316" s="475" t="str">
        <f>IF('Mapa R. Fiscal'!AD319="","",'Mapa R. Fiscal'!AD319)</f>
        <v/>
      </c>
      <c r="M316" s="356" t="str">
        <f>IF('Mapa R. Fiscal'!P319="","",'Mapa R. Fiscal'!P319)</f>
        <v/>
      </c>
      <c r="N316" s="70"/>
      <c r="O316" s="70"/>
      <c r="P316" s="70"/>
      <c r="Q316" s="194"/>
    </row>
    <row r="317" spans="1:17" ht="43.5" customHeight="1" x14ac:dyDescent="0.25">
      <c r="A317" s="118" t="s">
        <v>937</v>
      </c>
      <c r="B317" s="797"/>
      <c r="C317" s="799"/>
      <c r="D317" s="800"/>
      <c r="E317" s="799"/>
      <c r="F317" s="801"/>
      <c r="G317" s="801"/>
      <c r="H317" s="802"/>
      <c r="I317" s="475" t="str">
        <f>IF('Mapa R. Fiscal'!Y320="","",'Mapa R. Fiscal'!Y320)</f>
        <v/>
      </c>
      <c r="J317" s="475" t="str">
        <f>IF('Mapa R. Fiscal'!AA320="","",'Mapa R. Fiscal'!AA320)</f>
        <v/>
      </c>
      <c r="K317" s="475" t="str">
        <f t="shared" si="4"/>
        <v/>
      </c>
      <c r="L317" s="475" t="str">
        <f>IF('Mapa R. Fiscal'!AD320="","",'Mapa R. Fiscal'!AD320)</f>
        <v/>
      </c>
      <c r="M317" s="356" t="str">
        <f>IF('Mapa R. Fiscal'!P320="","",'Mapa R. Fiscal'!P320)</f>
        <v/>
      </c>
      <c r="N317" s="70"/>
      <c r="O317" s="70"/>
      <c r="P317" s="70"/>
      <c r="Q317" s="194"/>
    </row>
    <row r="318" spans="1:17" ht="43.5" customHeight="1" x14ac:dyDescent="0.25">
      <c r="A318" s="118" t="s">
        <v>938</v>
      </c>
      <c r="B318" s="797"/>
      <c r="C318" s="799"/>
      <c r="D318" s="800"/>
      <c r="E318" s="799"/>
      <c r="F318" s="801"/>
      <c r="G318" s="801"/>
      <c r="H318" s="802"/>
      <c r="I318" s="475" t="str">
        <f>IF('Mapa R. Fiscal'!Y321="","",'Mapa R. Fiscal'!Y321)</f>
        <v/>
      </c>
      <c r="J318" s="475" t="str">
        <f>IF('Mapa R. Fiscal'!AA321="","",'Mapa R. Fiscal'!AA321)</f>
        <v/>
      </c>
      <c r="K318" s="475" t="str">
        <f t="shared" si="4"/>
        <v/>
      </c>
      <c r="L318" s="475" t="str">
        <f>IF('Mapa R. Fiscal'!AD321="","",'Mapa R. Fiscal'!AD321)</f>
        <v/>
      </c>
      <c r="M318" s="356" t="str">
        <f>IF('Mapa R. Fiscal'!P321="","",'Mapa R. Fiscal'!P321)</f>
        <v/>
      </c>
      <c r="N318" s="70"/>
      <c r="O318" s="70"/>
      <c r="P318" s="70"/>
      <c r="Q318" s="194"/>
    </row>
    <row r="319" spans="1:17" ht="43.5" customHeight="1" x14ac:dyDescent="0.25">
      <c r="A319" s="118" t="s">
        <v>939</v>
      </c>
      <c r="B319" s="796"/>
      <c r="C319" s="798" t="str">
        <f>IF('Mapa R. Fiscal'!E322="","",'Mapa R. Fiscal'!E322)</f>
        <v/>
      </c>
      <c r="D319" s="804"/>
      <c r="E319" s="798" t="str">
        <f>IF('Mapa R. Fiscal'!D322="","",'Mapa R. Fiscal'!D322)</f>
        <v/>
      </c>
      <c r="F319" s="878" t="str">
        <f>IF('Mapa R. Fiscal'!H322="","",'Mapa R. Fiscal'!H322)</f>
        <v/>
      </c>
      <c r="G319" s="878" t="str">
        <f>IF('Mapa R. Fiscal'!L322="","",'Mapa R. Fiscal'!L322)</f>
        <v/>
      </c>
      <c r="H319" s="87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75" t="str">
        <f>IF('Mapa R. Fiscal'!Y322="","",'Mapa R. Fiscal'!Y322)</f>
        <v/>
      </c>
      <c r="J319" s="475" t="str">
        <f>IF('Mapa R. Fiscal'!AA322="","",'Mapa R. Fiscal'!AA322)</f>
        <v/>
      </c>
      <c r="K319" s="475" t="str">
        <f t="shared" si="4"/>
        <v/>
      </c>
      <c r="L319" s="475" t="str">
        <f>IF('Mapa R. Fiscal'!AD322="","",'Mapa R. Fiscal'!AD322)</f>
        <v/>
      </c>
      <c r="M319" s="356" t="str">
        <f>IF('Mapa R. Fiscal'!P322="","",'Mapa R. Fiscal'!P322)</f>
        <v/>
      </c>
      <c r="N319" s="70"/>
      <c r="O319" s="70"/>
      <c r="P319" s="70"/>
      <c r="Q319" s="194"/>
    </row>
    <row r="320" spans="1:17" ht="43.5" customHeight="1" x14ac:dyDescent="0.25">
      <c r="A320" s="118" t="s">
        <v>940</v>
      </c>
      <c r="B320" s="797"/>
      <c r="C320" s="799"/>
      <c r="D320" s="800"/>
      <c r="E320" s="799"/>
      <c r="F320" s="801"/>
      <c r="G320" s="801"/>
      <c r="H320" s="802"/>
      <c r="I320" s="475" t="str">
        <f>IF('Mapa R. Fiscal'!Y323="","",'Mapa R. Fiscal'!Y323)</f>
        <v/>
      </c>
      <c r="J320" s="475" t="str">
        <f>IF('Mapa R. Fiscal'!AA323="","",'Mapa R. Fiscal'!AA323)</f>
        <v/>
      </c>
      <c r="K320" s="475" t="str">
        <f t="shared" si="4"/>
        <v/>
      </c>
      <c r="L320" s="475" t="str">
        <f>IF('Mapa R. Fiscal'!AD323="","",'Mapa R. Fiscal'!AD323)</f>
        <v/>
      </c>
      <c r="M320" s="356" t="str">
        <f>IF('Mapa R. Fiscal'!P323="","",'Mapa R. Fiscal'!P323)</f>
        <v/>
      </c>
      <c r="N320" s="70"/>
      <c r="O320" s="70"/>
      <c r="P320" s="70"/>
      <c r="Q320" s="194"/>
    </row>
    <row r="321" spans="1:17" ht="43.5" customHeight="1" x14ac:dyDescent="0.25">
      <c r="A321" s="118" t="s">
        <v>941</v>
      </c>
      <c r="B321" s="797"/>
      <c r="C321" s="799"/>
      <c r="D321" s="800"/>
      <c r="E321" s="799"/>
      <c r="F321" s="801"/>
      <c r="G321" s="801"/>
      <c r="H321" s="802"/>
      <c r="I321" s="475" t="str">
        <f>IF('Mapa R. Fiscal'!Y324="","",'Mapa R. Fiscal'!Y324)</f>
        <v/>
      </c>
      <c r="J321" s="475" t="str">
        <f>IF('Mapa R. Fiscal'!AA324="","",'Mapa R. Fiscal'!AA324)</f>
        <v/>
      </c>
      <c r="K321" s="475" t="str">
        <f t="shared" si="4"/>
        <v/>
      </c>
      <c r="L321" s="475" t="str">
        <f>IF('Mapa R. Fiscal'!AD324="","",'Mapa R. Fiscal'!AD324)</f>
        <v/>
      </c>
      <c r="M321" s="356" t="str">
        <f>IF('Mapa R. Fiscal'!P324="","",'Mapa R. Fiscal'!P324)</f>
        <v/>
      </c>
      <c r="N321" s="70"/>
      <c r="O321" s="70"/>
      <c r="P321" s="70"/>
      <c r="Q321" s="194"/>
    </row>
    <row r="322" spans="1:17" ht="43.5" customHeight="1" x14ac:dyDescent="0.25">
      <c r="A322" s="118" t="s">
        <v>942</v>
      </c>
      <c r="B322" s="797"/>
      <c r="C322" s="799"/>
      <c r="D322" s="800"/>
      <c r="E322" s="799"/>
      <c r="F322" s="801"/>
      <c r="G322" s="801"/>
      <c r="H322" s="802"/>
      <c r="I322" s="475" t="str">
        <f>IF('Mapa R. Fiscal'!Y325="","",'Mapa R. Fiscal'!Y325)</f>
        <v/>
      </c>
      <c r="J322" s="475" t="str">
        <f>IF('Mapa R. Fiscal'!AA325="","",'Mapa R. Fiscal'!AA325)</f>
        <v/>
      </c>
      <c r="K322" s="475" t="str">
        <f t="shared" si="4"/>
        <v/>
      </c>
      <c r="L322" s="475" t="str">
        <f>IF('Mapa R. Fiscal'!AD325="","",'Mapa R. Fiscal'!AD325)</f>
        <v/>
      </c>
      <c r="M322" s="356" t="str">
        <f>IF('Mapa R. Fiscal'!P325="","",'Mapa R. Fiscal'!P325)</f>
        <v/>
      </c>
      <c r="N322" s="70"/>
      <c r="O322" s="70"/>
      <c r="P322" s="70"/>
      <c r="Q322" s="194"/>
    </row>
    <row r="323" spans="1:17" ht="43.5" customHeight="1" x14ac:dyDescent="0.25">
      <c r="A323" s="118" t="s">
        <v>943</v>
      </c>
      <c r="B323" s="797"/>
      <c r="C323" s="799"/>
      <c r="D323" s="800"/>
      <c r="E323" s="799"/>
      <c r="F323" s="801"/>
      <c r="G323" s="801"/>
      <c r="H323" s="802"/>
      <c r="I323" s="475" t="str">
        <f>IF('Mapa R. Fiscal'!Y326="","",'Mapa R. Fiscal'!Y326)</f>
        <v/>
      </c>
      <c r="J323" s="475" t="str">
        <f>IF('Mapa R. Fiscal'!AA326="","",'Mapa R. Fiscal'!AA326)</f>
        <v/>
      </c>
      <c r="K323" s="475" t="str">
        <f t="shared" si="4"/>
        <v/>
      </c>
      <c r="L323" s="475" t="str">
        <f>IF('Mapa R. Fiscal'!AD326="","",'Mapa R. Fiscal'!AD326)</f>
        <v/>
      </c>
      <c r="M323" s="356" t="str">
        <f>IF('Mapa R. Fiscal'!P326="","",'Mapa R. Fiscal'!P326)</f>
        <v/>
      </c>
      <c r="N323" s="70"/>
      <c r="O323" s="70"/>
      <c r="P323" s="70"/>
      <c r="Q323" s="194"/>
    </row>
    <row r="324" spans="1:17" ht="43.5" customHeight="1" x14ac:dyDescent="0.25">
      <c r="A324" s="118" t="s">
        <v>944</v>
      </c>
      <c r="B324" s="797"/>
      <c r="C324" s="799"/>
      <c r="D324" s="800"/>
      <c r="E324" s="799"/>
      <c r="F324" s="801"/>
      <c r="G324" s="801"/>
      <c r="H324" s="802"/>
      <c r="I324" s="475" t="str">
        <f>IF('Mapa R. Fiscal'!Y327="","",'Mapa R. Fiscal'!Y327)</f>
        <v/>
      </c>
      <c r="J324" s="475" t="str">
        <f>IF('Mapa R. Fiscal'!AA327="","",'Mapa R. Fiscal'!AA327)</f>
        <v/>
      </c>
      <c r="K324" s="475" t="str">
        <f t="shared" si="4"/>
        <v/>
      </c>
      <c r="L324" s="475" t="str">
        <f>IF('Mapa R. Fiscal'!AD327="","",'Mapa R. Fiscal'!AD327)</f>
        <v/>
      </c>
      <c r="M324" s="356" t="str">
        <f>IF('Mapa R. Fiscal'!P327="","",'Mapa R. Fiscal'!P327)</f>
        <v/>
      </c>
      <c r="N324" s="70"/>
      <c r="O324" s="70"/>
      <c r="P324" s="70"/>
      <c r="Q324" s="194"/>
    </row>
    <row r="325" spans="1:17" ht="43.5" customHeight="1" x14ac:dyDescent="0.25">
      <c r="A325" s="118" t="s">
        <v>945</v>
      </c>
      <c r="B325" s="796"/>
      <c r="C325" s="798" t="str">
        <f>IF('Mapa R. Fiscal'!E328="","",'Mapa R. Fiscal'!E328)</f>
        <v/>
      </c>
      <c r="D325" s="804"/>
      <c r="E325" s="798" t="str">
        <f>IF('Mapa R. Fiscal'!D328="","",'Mapa R. Fiscal'!D328)</f>
        <v/>
      </c>
      <c r="F325" s="878" t="str">
        <f>IF('Mapa R. Fiscal'!H328="","",'Mapa R. Fiscal'!H328)</f>
        <v/>
      </c>
      <c r="G325" s="878" t="str">
        <f>IF('Mapa R. Fiscal'!L328="","",'Mapa R. Fiscal'!L328)</f>
        <v/>
      </c>
      <c r="H325" s="87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75" t="str">
        <f>IF('Mapa R. Fiscal'!Y328="","",'Mapa R. Fiscal'!Y328)</f>
        <v/>
      </c>
      <c r="J325" s="475" t="str">
        <f>IF('Mapa R. Fiscal'!AA328="","",'Mapa R. Fiscal'!AA328)</f>
        <v/>
      </c>
      <c r="K325" s="475" t="str">
        <f t="shared" si="4"/>
        <v/>
      </c>
      <c r="L325" s="475" t="str">
        <f>IF('Mapa R. Fiscal'!AD328="","",'Mapa R. Fiscal'!AD328)</f>
        <v/>
      </c>
      <c r="M325" s="356" t="str">
        <f>IF('Mapa R. Fiscal'!P328="","",'Mapa R. Fiscal'!P328)</f>
        <v/>
      </c>
      <c r="N325" s="70"/>
      <c r="O325" s="70"/>
      <c r="P325" s="70"/>
      <c r="Q325" s="194"/>
    </row>
    <row r="326" spans="1:17" ht="43.5" customHeight="1" x14ac:dyDescent="0.25">
      <c r="A326" s="118" t="s">
        <v>946</v>
      </c>
      <c r="B326" s="797"/>
      <c r="C326" s="799"/>
      <c r="D326" s="800"/>
      <c r="E326" s="799"/>
      <c r="F326" s="801"/>
      <c r="G326" s="801"/>
      <c r="H326" s="802"/>
      <c r="I326" s="475" t="str">
        <f>IF('Mapa R. Fiscal'!Y329="","",'Mapa R. Fiscal'!Y329)</f>
        <v/>
      </c>
      <c r="J326" s="475" t="str">
        <f>IF('Mapa R. Fiscal'!AA329="","",'Mapa R. Fiscal'!AA329)</f>
        <v/>
      </c>
      <c r="K326" s="475" t="str">
        <f t="shared" si="4"/>
        <v/>
      </c>
      <c r="L326" s="475" t="str">
        <f>IF('Mapa R. Fiscal'!AD329="","",'Mapa R. Fiscal'!AD329)</f>
        <v/>
      </c>
      <c r="M326" s="356" t="str">
        <f>IF('Mapa R. Fiscal'!P329="","",'Mapa R. Fiscal'!P329)</f>
        <v/>
      </c>
      <c r="N326" s="70"/>
      <c r="O326" s="70"/>
      <c r="P326" s="70"/>
      <c r="Q326" s="194"/>
    </row>
    <row r="327" spans="1:17" ht="43.5" customHeight="1" x14ac:dyDescent="0.25">
      <c r="A327" s="118" t="s">
        <v>947</v>
      </c>
      <c r="B327" s="797"/>
      <c r="C327" s="799"/>
      <c r="D327" s="800"/>
      <c r="E327" s="799"/>
      <c r="F327" s="801"/>
      <c r="G327" s="801"/>
      <c r="H327" s="802"/>
      <c r="I327" s="475" t="str">
        <f>IF('Mapa R. Fiscal'!Y330="","",'Mapa R. Fiscal'!Y330)</f>
        <v/>
      </c>
      <c r="J327" s="475" t="str">
        <f>IF('Mapa R. Fiscal'!AA330="","",'Mapa R. Fiscal'!AA330)</f>
        <v/>
      </c>
      <c r="K327" s="475"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75" t="str">
        <f>IF('Mapa R. Fiscal'!AD330="","",'Mapa R. Fiscal'!AD330)</f>
        <v/>
      </c>
      <c r="M327" s="356" t="str">
        <f>IF('Mapa R. Fiscal'!P330="","",'Mapa R. Fiscal'!P330)</f>
        <v/>
      </c>
      <c r="N327" s="70"/>
      <c r="O327" s="70"/>
      <c r="P327" s="70"/>
      <c r="Q327" s="194"/>
    </row>
    <row r="328" spans="1:17" ht="43.5" customHeight="1" x14ac:dyDescent="0.25">
      <c r="A328" s="118" t="s">
        <v>948</v>
      </c>
      <c r="B328" s="797"/>
      <c r="C328" s="799"/>
      <c r="D328" s="800"/>
      <c r="E328" s="799"/>
      <c r="F328" s="801"/>
      <c r="G328" s="801"/>
      <c r="H328" s="802"/>
      <c r="I328" s="475" t="str">
        <f>IF('Mapa R. Fiscal'!Y331="","",'Mapa R. Fiscal'!Y331)</f>
        <v/>
      </c>
      <c r="J328" s="475" t="str">
        <f>IF('Mapa R. Fiscal'!AA331="","",'Mapa R. Fiscal'!AA331)</f>
        <v/>
      </c>
      <c r="K328" s="475" t="str">
        <f t="shared" si="5"/>
        <v/>
      </c>
      <c r="L328" s="475" t="str">
        <f>IF('Mapa R. Fiscal'!AD331="","",'Mapa R. Fiscal'!AD331)</f>
        <v/>
      </c>
      <c r="M328" s="356" t="str">
        <f>IF('Mapa R. Fiscal'!P331="","",'Mapa R. Fiscal'!P331)</f>
        <v/>
      </c>
      <c r="N328" s="70"/>
      <c r="O328" s="70"/>
      <c r="P328" s="70"/>
      <c r="Q328" s="194"/>
    </row>
    <row r="329" spans="1:17" ht="43.5" customHeight="1" x14ac:dyDescent="0.25">
      <c r="A329" s="118" t="s">
        <v>949</v>
      </c>
      <c r="B329" s="797"/>
      <c r="C329" s="799"/>
      <c r="D329" s="800"/>
      <c r="E329" s="799"/>
      <c r="F329" s="801"/>
      <c r="G329" s="801"/>
      <c r="H329" s="802"/>
      <c r="I329" s="475" t="str">
        <f>IF('Mapa R. Fiscal'!Y332="","",'Mapa R. Fiscal'!Y332)</f>
        <v/>
      </c>
      <c r="J329" s="475" t="str">
        <f>IF('Mapa R. Fiscal'!AA332="","",'Mapa R. Fiscal'!AA332)</f>
        <v/>
      </c>
      <c r="K329" s="475" t="str">
        <f t="shared" si="5"/>
        <v/>
      </c>
      <c r="L329" s="475" t="str">
        <f>IF('Mapa R. Fiscal'!AD332="","",'Mapa R. Fiscal'!AD332)</f>
        <v/>
      </c>
      <c r="M329" s="356" t="str">
        <f>IF('Mapa R. Fiscal'!P332="","",'Mapa R. Fiscal'!P332)</f>
        <v/>
      </c>
      <c r="N329" s="70"/>
      <c r="O329" s="70"/>
      <c r="P329" s="70"/>
      <c r="Q329" s="194"/>
    </row>
    <row r="330" spans="1:17" ht="43.5" customHeight="1" x14ac:dyDescent="0.25">
      <c r="A330" s="118" t="s">
        <v>950</v>
      </c>
      <c r="B330" s="797"/>
      <c r="C330" s="799"/>
      <c r="D330" s="800"/>
      <c r="E330" s="799"/>
      <c r="F330" s="801"/>
      <c r="G330" s="801"/>
      <c r="H330" s="802"/>
      <c r="I330" s="475" t="str">
        <f>IF('Mapa R. Fiscal'!Y333="","",'Mapa R. Fiscal'!Y333)</f>
        <v/>
      </c>
      <c r="J330" s="475" t="str">
        <f>IF('Mapa R. Fiscal'!AA333="","",'Mapa R. Fiscal'!AA333)</f>
        <v/>
      </c>
      <c r="K330" s="475" t="str">
        <f t="shared" si="5"/>
        <v/>
      </c>
      <c r="L330" s="475" t="str">
        <f>IF('Mapa R. Fiscal'!AD333="","",'Mapa R. Fiscal'!AD333)</f>
        <v/>
      </c>
      <c r="M330" s="356" t="str">
        <f>IF('Mapa R. Fiscal'!P333="","",'Mapa R. Fiscal'!P333)</f>
        <v/>
      </c>
      <c r="N330" s="70"/>
      <c r="O330" s="70"/>
      <c r="P330" s="70"/>
      <c r="Q330" s="194"/>
    </row>
    <row r="331" spans="1:17" ht="43.5" customHeight="1" x14ac:dyDescent="0.25">
      <c r="A331" s="118" t="s">
        <v>951</v>
      </c>
      <c r="B331" s="796"/>
      <c r="C331" s="798" t="str">
        <f>IF('Mapa R. Fiscal'!E334="","",'Mapa R. Fiscal'!E334)</f>
        <v/>
      </c>
      <c r="D331" s="804"/>
      <c r="E331" s="798" t="str">
        <f>IF('Mapa R. Fiscal'!D334="","",'Mapa R. Fiscal'!D334)</f>
        <v/>
      </c>
      <c r="F331" s="878" t="str">
        <f>IF('Mapa R. Fiscal'!H334="","",'Mapa R. Fiscal'!H334)</f>
        <v/>
      </c>
      <c r="G331" s="878" t="str">
        <f>IF('Mapa R. Fiscal'!L334="","",'Mapa R. Fiscal'!L334)</f>
        <v/>
      </c>
      <c r="H331" s="87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75" t="str">
        <f>IF('Mapa R. Fiscal'!Y334="","",'Mapa R. Fiscal'!Y334)</f>
        <v/>
      </c>
      <c r="J331" s="475" t="str">
        <f>IF('Mapa R. Fiscal'!AA334="","",'Mapa R. Fiscal'!AA334)</f>
        <v/>
      </c>
      <c r="K331" s="475" t="str">
        <f t="shared" si="5"/>
        <v/>
      </c>
      <c r="L331" s="475" t="str">
        <f>IF('Mapa R. Fiscal'!AD334="","",'Mapa R. Fiscal'!AD334)</f>
        <v/>
      </c>
      <c r="M331" s="356" t="str">
        <f>IF('Mapa R. Fiscal'!P334="","",'Mapa R. Fiscal'!P334)</f>
        <v/>
      </c>
      <c r="N331" s="70"/>
      <c r="O331" s="70"/>
      <c r="P331" s="70"/>
      <c r="Q331" s="194"/>
    </row>
    <row r="332" spans="1:17" ht="43.5" customHeight="1" x14ac:dyDescent="0.25">
      <c r="A332" s="118" t="s">
        <v>952</v>
      </c>
      <c r="B332" s="797"/>
      <c r="C332" s="799"/>
      <c r="D332" s="800"/>
      <c r="E332" s="799"/>
      <c r="F332" s="801"/>
      <c r="G332" s="801"/>
      <c r="H332" s="802"/>
      <c r="I332" s="475" t="str">
        <f>IF('Mapa R. Fiscal'!Y335="","",'Mapa R. Fiscal'!Y335)</f>
        <v/>
      </c>
      <c r="J332" s="475" t="str">
        <f>IF('Mapa R. Fiscal'!AA335="","",'Mapa R. Fiscal'!AA335)</f>
        <v/>
      </c>
      <c r="K332" s="475" t="str">
        <f t="shared" si="5"/>
        <v/>
      </c>
      <c r="L332" s="475" t="str">
        <f>IF('Mapa R. Fiscal'!AD335="","",'Mapa R. Fiscal'!AD335)</f>
        <v/>
      </c>
      <c r="M332" s="356" t="str">
        <f>IF('Mapa R. Fiscal'!P335="","",'Mapa R. Fiscal'!P335)</f>
        <v/>
      </c>
      <c r="N332" s="70"/>
      <c r="O332" s="70"/>
      <c r="P332" s="70"/>
      <c r="Q332" s="194"/>
    </row>
    <row r="333" spans="1:17" ht="43.5" customHeight="1" x14ac:dyDescent="0.25">
      <c r="A333" s="118" t="s">
        <v>953</v>
      </c>
      <c r="B333" s="797"/>
      <c r="C333" s="799"/>
      <c r="D333" s="800"/>
      <c r="E333" s="799"/>
      <c r="F333" s="801"/>
      <c r="G333" s="801"/>
      <c r="H333" s="802"/>
      <c r="I333" s="475" t="str">
        <f>IF('Mapa R. Fiscal'!Y336="","",'Mapa R. Fiscal'!Y336)</f>
        <v/>
      </c>
      <c r="J333" s="475" t="str">
        <f>IF('Mapa R. Fiscal'!AA336="","",'Mapa R. Fiscal'!AA336)</f>
        <v/>
      </c>
      <c r="K333" s="475" t="str">
        <f t="shared" si="5"/>
        <v/>
      </c>
      <c r="L333" s="475" t="str">
        <f>IF('Mapa R. Fiscal'!AD336="","",'Mapa R. Fiscal'!AD336)</f>
        <v/>
      </c>
      <c r="M333" s="356" t="str">
        <f>IF('Mapa R. Fiscal'!P336="","",'Mapa R. Fiscal'!P336)</f>
        <v/>
      </c>
      <c r="N333" s="70"/>
      <c r="O333" s="70"/>
      <c r="P333" s="70"/>
      <c r="Q333" s="194"/>
    </row>
    <row r="334" spans="1:17" ht="43.5" customHeight="1" x14ac:dyDescent="0.25">
      <c r="A334" s="118" t="s">
        <v>954</v>
      </c>
      <c r="B334" s="797"/>
      <c r="C334" s="799"/>
      <c r="D334" s="800"/>
      <c r="E334" s="799"/>
      <c r="F334" s="801"/>
      <c r="G334" s="801"/>
      <c r="H334" s="802"/>
      <c r="I334" s="475" t="str">
        <f>IF('Mapa R. Fiscal'!Y337="","",'Mapa R. Fiscal'!Y337)</f>
        <v/>
      </c>
      <c r="J334" s="475" t="str">
        <f>IF('Mapa R. Fiscal'!AA337="","",'Mapa R. Fiscal'!AA337)</f>
        <v/>
      </c>
      <c r="K334" s="475" t="str">
        <f t="shared" si="5"/>
        <v/>
      </c>
      <c r="L334" s="475" t="str">
        <f>IF('Mapa R. Fiscal'!AD337="","",'Mapa R. Fiscal'!AD337)</f>
        <v/>
      </c>
      <c r="M334" s="356" t="str">
        <f>IF('Mapa R. Fiscal'!P337="","",'Mapa R. Fiscal'!P337)</f>
        <v/>
      </c>
      <c r="N334" s="70"/>
      <c r="O334" s="70"/>
      <c r="P334" s="70"/>
      <c r="Q334" s="194"/>
    </row>
    <row r="335" spans="1:17" ht="43.5" customHeight="1" x14ac:dyDescent="0.25">
      <c r="A335" s="118" t="s">
        <v>955</v>
      </c>
      <c r="B335" s="797"/>
      <c r="C335" s="799"/>
      <c r="D335" s="800"/>
      <c r="E335" s="799"/>
      <c r="F335" s="801"/>
      <c r="G335" s="801"/>
      <c r="H335" s="802"/>
      <c r="I335" s="475" t="str">
        <f>IF('Mapa R. Fiscal'!Y338="","",'Mapa R. Fiscal'!Y338)</f>
        <v/>
      </c>
      <c r="J335" s="475" t="str">
        <f>IF('Mapa R. Fiscal'!AA338="","",'Mapa R. Fiscal'!AA338)</f>
        <v/>
      </c>
      <c r="K335" s="475" t="str">
        <f t="shared" si="5"/>
        <v/>
      </c>
      <c r="L335" s="475" t="str">
        <f>IF('Mapa R. Fiscal'!AD338="","",'Mapa R. Fiscal'!AD338)</f>
        <v/>
      </c>
      <c r="M335" s="356" t="str">
        <f>IF('Mapa R. Fiscal'!P338="","",'Mapa R. Fiscal'!P338)</f>
        <v/>
      </c>
      <c r="N335" s="70"/>
      <c r="O335" s="70"/>
      <c r="P335" s="70"/>
      <c r="Q335" s="194"/>
    </row>
    <row r="336" spans="1:17" ht="43.5" customHeight="1" x14ac:dyDescent="0.25">
      <c r="A336" s="118" t="s">
        <v>956</v>
      </c>
      <c r="B336" s="797"/>
      <c r="C336" s="799"/>
      <c r="D336" s="800"/>
      <c r="E336" s="799"/>
      <c r="F336" s="801"/>
      <c r="G336" s="801"/>
      <c r="H336" s="802"/>
      <c r="I336" s="475" t="str">
        <f>IF('Mapa R. Fiscal'!Y339="","",'Mapa R. Fiscal'!Y339)</f>
        <v/>
      </c>
      <c r="J336" s="475" t="str">
        <f>IF('Mapa R. Fiscal'!AA339="","",'Mapa R. Fiscal'!AA339)</f>
        <v/>
      </c>
      <c r="K336" s="475" t="str">
        <f t="shared" si="5"/>
        <v/>
      </c>
      <c r="L336" s="475" t="str">
        <f>IF('Mapa R. Fiscal'!AD339="","",'Mapa R. Fiscal'!AD339)</f>
        <v/>
      </c>
      <c r="M336" s="356" t="str">
        <f>IF('Mapa R. Fiscal'!P339="","",'Mapa R. Fiscal'!P339)</f>
        <v/>
      </c>
      <c r="N336" s="70"/>
      <c r="O336" s="70"/>
      <c r="P336" s="70"/>
      <c r="Q336" s="194"/>
    </row>
    <row r="337" spans="1:17" ht="43.5" customHeight="1" x14ac:dyDescent="0.25">
      <c r="A337" s="118" t="s">
        <v>957</v>
      </c>
      <c r="B337" s="796"/>
      <c r="C337" s="798" t="str">
        <f>IF('Mapa R. Fiscal'!E340="","",'Mapa R. Fiscal'!E340)</f>
        <v/>
      </c>
      <c r="D337" s="804"/>
      <c r="E337" s="798" t="str">
        <f>IF('Mapa R. Fiscal'!D340="","",'Mapa R. Fiscal'!D340)</f>
        <v/>
      </c>
      <c r="F337" s="878" t="str">
        <f>IF('Mapa R. Fiscal'!H340="","",'Mapa R. Fiscal'!H340)</f>
        <v/>
      </c>
      <c r="G337" s="878" t="str">
        <f>IF('Mapa R. Fiscal'!L340="","",'Mapa R. Fiscal'!L340)</f>
        <v/>
      </c>
      <c r="H337" s="87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75" t="str">
        <f>IF('Mapa R. Fiscal'!Y340="","",'Mapa R. Fiscal'!Y340)</f>
        <v/>
      </c>
      <c r="J337" s="475" t="str">
        <f>IF('Mapa R. Fiscal'!AA340="","",'Mapa R. Fiscal'!AA340)</f>
        <v/>
      </c>
      <c r="K337" s="475" t="str">
        <f t="shared" si="5"/>
        <v/>
      </c>
      <c r="L337" s="475" t="str">
        <f>IF('Mapa R. Fiscal'!AD340="","",'Mapa R. Fiscal'!AD340)</f>
        <v/>
      </c>
      <c r="M337" s="356" t="str">
        <f>IF('Mapa R. Fiscal'!P340="","",'Mapa R. Fiscal'!P340)</f>
        <v/>
      </c>
      <c r="N337" s="70"/>
      <c r="O337" s="70"/>
      <c r="P337" s="70"/>
      <c r="Q337" s="194"/>
    </row>
    <row r="338" spans="1:17" ht="43.5" customHeight="1" x14ac:dyDescent="0.25">
      <c r="A338" s="118" t="s">
        <v>958</v>
      </c>
      <c r="B338" s="797"/>
      <c r="C338" s="799"/>
      <c r="D338" s="800"/>
      <c r="E338" s="799"/>
      <c r="F338" s="801"/>
      <c r="G338" s="801"/>
      <c r="H338" s="802"/>
      <c r="I338" s="475" t="str">
        <f>IF('Mapa R. Fiscal'!Y341="","",'Mapa R. Fiscal'!Y341)</f>
        <v/>
      </c>
      <c r="J338" s="475" t="str">
        <f>IF('Mapa R. Fiscal'!AA341="","",'Mapa R. Fiscal'!AA341)</f>
        <v/>
      </c>
      <c r="K338" s="475" t="str">
        <f t="shared" si="5"/>
        <v/>
      </c>
      <c r="L338" s="475" t="str">
        <f>IF('Mapa R. Fiscal'!AD341="","",'Mapa R. Fiscal'!AD341)</f>
        <v/>
      </c>
      <c r="M338" s="356" t="str">
        <f>IF('Mapa R. Fiscal'!P341="","",'Mapa R. Fiscal'!P341)</f>
        <v/>
      </c>
      <c r="N338" s="70"/>
      <c r="O338" s="70"/>
      <c r="P338" s="70"/>
      <c r="Q338" s="194"/>
    </row>
    <row r="339" spans="1:17" ht="43.5" customHeight="1" x14ac:dyDescent="0.25">
      <c r="A339" s="118" t="s">
        <v>959</v>
      </c>
      <c r="B339" s="797"/>
      <c r="C339" s="799"/>
      <c r="D339" s="800"/>
      <c r="E339" s="799"/>
      <c r="F339" s="801"/>
      <c r="G339" s="801"/>
      <c r="H339" s="802"/>
      <c r="I339" s="475" t="str">
        <f>IF('Mapa R. Fiscal'!Y342="","",'Mapa R. Fiscal'!Y342)</f>
        <v/>
      </c>
      <c r="J339" s="475" t="str">
        <f>IF('Mapa R. Fiscal'!AA342="","",'Mapa R. Fiscal'!AA342)</f>
        <v/>
      </c>
      <c r="K339" s="475" t="str">
        <f t="shared" si="5"/>
        <v/>
      </c>
      <c r="L339" s="475" t="str">
        <f>IF('Mapa R. Fiscal'!AD342="","",'Mapa R. Fiscal'!AD342)</f>
        <v/>
      </c>
      <c r="M339" s="356" t="str">
        <f>IF('Mapa R. Fiscal'!P342="","",'Mapa R. Fiscal'!P342)</f>
        <v/>
      </c>
      <c r="N339" s="70"/>
      <c r="O339" s="70"/>
      <c r="P339" s="70"/>
      <c r="Q339" s="194"/>
    </row>
    <row r="340" spans="1:17" ht="43.5" customHeight="1" x14ac:dyDescent="0.25">
      <c r="A340" s="118" t="s">
        <v>960</v>
      </c>
      <c r="B340" s="797"/>
      <c r="C340" s="799"/>
      <c r="D340" s="800"/>
      <c r="E340" s="799"/>
      <c r="F340" s="801"/>
      <c r="G340" s="801"/>
      <c r="H340" s="802"/>
      <c r="I340" s="475" t="str">
        <f>IF('Mapa R. Fiscal'!Y343="","",'Mapa R. Fiscal'!Y343)</f>
        <v/>
      </c>
      <c r="J340" s="475" t="str">
        <f>IF('Mapa R. Fiscal'!AA343="","",'Mapa R. Fiscal'!AA343)</f>
        <v/>
      </c>
      <c r="K340" s="475" t="str">
        <f t="shared" si="5"/>
        <v/>
      </c>
      <c r="L340" s="475" t="str">
        <f>IF('Mapa R. Fiscal'!AD343="","",'Mapa R. Fiscal'!AD343)</f>
        <v/>
      </c>
      <c r="M340" s="356" t="str">
        <f>IF('Mapa R. Fiscal'!P343="","",'Mapa R. Fiscal'!P343)</f>
        <v/>
      </c>
      <c r="N340" s="70"/>
      <c r="O340" s="70"/>
      <c r="P340" s="70"/>
      <c r="Q340" s="194"/>
    </row>
    <row r="341" spans="1:17" ht="43.5" customHeight="1" x14ac:dyDescent="0.25">
      <c r="A341" s="118" t="s">
        <v>961</v>
      </c>
      <c r="B341" s="797"/>
      <c r="C341" s="799"/>
      <c r="D341" s="800"/>
      <c r="E341" s="799"/>
      <c r="F341" s="801"/>
      <c r="G341" s="801"/>
      <c r="H341" s="802"/>
      <c r="I341" s="475" t="str">
        <f>IF('Mapa R. Fiscal'!Y344="","",'Mapa R. Fiscal'!Y344)</f>
        <v/>
      </c>
      <c r="J341" s="475" t="str">
        <f>IF('Mapa R. Fiscal'!AA344="","",'Mapa R. Fiscal'!AA344)</f>
        <v/>
      </c>
      <c r="K341" s="475" t="str">
        <f t="shared" si="5"/>
        <v/>
      </c>
      <c r="L341" s="475" t="str">
        <f>IF('Mapa R. Fiscal'!AD344="","",'Mapa R. Fiscal'!AD344)</f>
        <v/>
      </c>
      <c r="M341" s="356" t="str">
        <f>IF('Mapa R. Fiscal'!P344="","",'Mapa R. Fiscal'!P344)</f>
        <v/>
      </c>
      <c r="N341" s="70"/>
      <c r="O341" s="70"/>
      <c r="P341" s="70"/>
      <c r="Q341" s="194"/>
    </row>
    <row r="342" spans="1:17" ht="43.5" customHeight="1" x14ac:dyDescent="0.25">
      <c r="A342" s="118" t="s">
        <v>962</v>
      </c>
      <c r="B342" s="797"/>
      <c r="C342" s="799"/>
      <c r="D342" s="800"/>
      <c r="E342" s="799"/>
      <c r="F342" s="801"/>
      <c r="G342" s="801"/>
      <c r="H342" s="802"/>
      <c r="I342" s="475" t="str">
        <f>IF('Mapa R. Fiscal'!Y345="","",'Mapa R. Fiscal'!Y345)</f>
        <v/>
      </c>
      <c r="J342" s="475" t="str">
        <f>IF('Mapa R. Fiscal'!AA345="","",'Mapa R. Fiscal'!AA345)</f>
        <v/>
      </c>
      <c r="K342" s="475" t="str">
        <f t="shared" si="5"/>
        <v/>
      </c>
      <c r="L342" s="475" t="str">
        <f>IF('Mapa R. Fiscal'!AD345="","",'Mapa R. Fiscal'!AD345)</f>
        <v/>
      </c>
      <c r="M342" s="356" t="str">
        <f>IF('Mapa R. Fiscal'!P345="","",'Mapa R. Fiscal'!P345)</f>
        <v/>
      </c>
      <c r="N342" s="70"/>
      <c r="O342" s="70"/>
      <c r="P342" s="70"/>
      <c r="Q342" s="194"/>
    </row>
    <row r="343" spans="1:17" ht="43.5" customHeight="1" x14ac:dyDescent="0.25">
      <c r="A343" s="118" t="s">
        <v>963</v>
      </c>
      <c r="B343" s="796"/>
      <c r="C343" s="798" t="str">
        <f>IF('Mapa R. Fiscal'!E346="","",'Mapa R. Fiscal'!E346)</f>
        <v/>
      </c>
      <c r="D343" s="804"/>
      <c r="E343" s="798" t="str">
        <f>IF('Mapa R. Fiscal'!D346="","",'Mapa R. Fiscal'!D346)</f>
        <v/>
      </c>
      <c r="F343" s="878" t="str">
        <f>IF('Mapa R. Fiscal'!H346="","",'Mapa R. Fiscal'!H346)</f>
        <v/>
      </c>
      <c r="G343" s="878" t="str">
        <f>IF('Mapa R. Fiscal'!L346="","",'Mapa R. Fiscal'!L346)</f>
        <v/>
      </c>
      <c r="H343" s="87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75" t="str">
        <f>IF('Mapa R. Fiscal'!Y346="","",'Mapa R. Fiscal'!Y346)</f>
        <v/>
      </c>
      <c r="J343" s="475" t="str">
        <f>IF('Mapa R. Fiscal'!AA346="","",'Mapa R. Fiscal'!AA346)</f>
        <v/>
      </c>
      <c r="K343" s="475" t="str">
        <f t="shared" si="5"/>
        <v/>
      </c>
      <c r="L343" s="475" t="str">
        <f>IF('Mapa R. Fiscal'!AD346="","",'Mapa R. Fiscal'!AD346)</f>
        <v/>
      </c>
      <c r="M343" s="356" t="str">
        <f>IF('Mapa R. Fiscal'!P346="","",'Mapa R. Fiscal'!P346)</f>
        <v/>
      </c>
      <c r="N343" s="70"/>
      <c r="O343" s="70"/>
      <c r="P343" s="70"/>
      <c r="Q343" s="194"/>
    </row>
    <row r="344" spans="1:17" ht="43.5" customHeight="1" x14ac:dyDescent="0.25">
      <c r="A344" s="118" t="s">
        <v>964</v>
      </c>
      <c r="B344" s="797"/>
      <c r="C344" s="799"/>
      <c r="D344" s="800"/>
      <c r="E344" s="799"/>
      <c r="F344" s="801"/>
      <c r="G344" s="801"/>
      <c r="H344" s="802"/>
      <c r="I344" s="475" t="str">
        <f>IF('Mapa R. Fiscal'!Y347="","",'Mapa R. Fiscal'!Y347)</f>
        <v/>
      </c>
      <c r="J344" s="475" t="str">
        <f>IF('Mapa R. Fiscal'!AA347="","",'Mapa R. Fiscal'!AA347)</f>
        <v/>
      </c>
      <c r="K344" s="475" t="str">
        <f t="shared" si="5"/>
        <v/>
      </c>
      <c r="L344" s="475" t="str">
        <f>IF('Mapa R. Fiscal'!AD347="","",'Mapa R. Fiscal'!AD347)</f>
        <v/>
      </c>
      <c r="M344" s="356" t="str">
        <f>IF('Mapa R. Fiscal'!P347="","",'Mapa R. Fiscal'!P347)</f>
        <v/>
      </c>
      <c r="N344" s="70"/>
      <c r="O344" s="70"/>
      <c r="P344" s="70"/>
      <c r="Q344" s="194"/>
    </row>
    <row r="345" spans="1:17" ht="43.5" customHeight="1" x14ac:dyDescent="0.25">
      <c r="A345" s="118" t="s">
        <v>965</v>
      </c>
      <c r="B345" s="797"/>
      <c r="C345" s="799"/>
      <c r="D345" s="800"/>
      <c r="E345" s="799"/>
      <c r="F345" s="801"/>
      <c r="G345" s="801"/>
      <c r="H345" s="802"/>
      <c r="I345" s="475" t="str">
        <f>IF('Mapa R. Fiscal'!Y348="","",'Mapa R. Fiscal'!Y348)</f>
        <v/>
      </c>
      <c r="J345" s="475" t="str">
        <f>IF('Mapa R. Fiscal'!AA348="","",'Mapa R. Fiscal'!AA348)</f>
        <v/>
      </c>
      <c r="K345" s="475" t="str">
        <f t="shared" si="5"/>
        <v/>
      </c>
      <c r="L345" s="475" t="str">
        <f>IF('Mapa R. Fiscal'!AD348="","",'Mapa R. Fiscal'!AD348)</f>
        <v/>
      </c>
      <c r="M345" s="356" t="str">
        <f>IF('Mapa R. Fiscal'!P348="","",'Mapa R. Fiscal'!P348)</f>
        <v/>
      </c>
      <c r="N345" s="70"/>
      <c r="O345" s="70"/>
      <c r="P345" s="70"/>
      <c r="Q345" s="194"/>
    </row>
    <row r="346" spans="1:17" ht="43.5" customHeight="1" x14ac:dyDescent="0.25">
      <c r="A346" s="118" t="s">
        <v>966</v>
      </c>
      <c r="B346" s="797"/>
      <c r="C346" s="799"/>
      <c r="D346" s="800"/>
      <c r="E346" s="799"/>
      <c r="F346" s="801"/>
      <c r="G346" s="801"/>
      <c r="H346" s="802"/>
      <c r="I346" s="475" t="str">
        <f>IF('Mapa R. Fiscal'!Y349="","",'Mapa R. Fiscal'!Y349)</f>
        <v/>
      </c>
      <c r="J346" s="475" t="str">
        <f>IF('Mapa R. Fiscal'!AA349="","",'Mapa R. Fiscal'!AA349)</f>
        <v/>
      </c>
      <c r="K346" s="475" t="str">
        <f t="shared" si="5"/>
        <v/>
      </c>
      <c r="L346" s="475" t="str">
        <f>IF('Mapa R. Fiscal'!AD349="","",'Mapa R. Fiscal'!AD349)</f>
        <v/>
      </c>
      <c r="M346" s="356" t="str">
        <f>IF('Mapa R. Fiscal'!P349="","",'Mapa R. Fiscal'!P349)</f>
        <v/>
      </c>
      <c r="N346" s="70"/>
      <c r="O346" s="70"/>
      <c r="P346" s="70"/>
      <c r="Q346" s="194"/>
    </row>
    <row r="347" spans="1:17" ht="43.5" customHeight="1" x14ac:dyDescent="0.25">
      <c r="A347" s="118" t="s">
        <v>967</v>
      </c>
      <c r="B347" s="797"/>
      <c r="C347" s="799"/>
      <c r="D347" s="800"/>
      <c r="E347" s="799"/>
      <c r="F347" s="801"/>
      <c r="G347" s="801"/>
      <c r="H347" s="802"/>
      <c r="I347" s="475" t="str">
        <f>IF('Mapa R. Fiscal'!Y350="","",'Mapa R. Fiscal'!Y350)</f>
        <v/>
      </c>
      <c r="J347" s="475" t="str">
        <f>IF('Mapa R. Fiscal'!AA350="","",'Mapa R. Fiscal'!AA350)</f>
        <v/>
      </c>
      <c r="K347" s="475" t="str">
        <f t="shared" si="5"/>
        <v/>
      </c>
      <c r="L347" s="475" t="str">
        <f>IF('Mapa R. Fiscal'!AD350="","",'Mapa R. Fiscal'!AD350)</f>
        <v/>
      </c>
      <c r="M347" s="356" t="str">
        <f>IF('Mapa R. Fiscal'!P350="","",'Mapa R. Fiscal'!P350)</f>
        <v/>
      </c>
      <c r="N347" s="70"/>
      <c r="O347" s="70"/>
      <c r="P347" s="70"/>
      <c r="Q347" s="194"/>
    </row>
    <row r="348" spans="1:17" ht="43.5" customHeight="1" x14ac:dyDescent="0.25">
      <c r="A348" s="118" t="s">
        <v>968</v>
      </c>
      <c r="B348" s="797"/>
      <c r="C348" s="799"/>
      <c r="D348" s="800"/>
      <c r="E348" s="799"/>
      <c r="F348" s="801"/>
      <c r="G348" s="801"/>
      <c r="H348" s="802"/>
      <c r="I348" s="475" t="str">
        <f>IF('Mapa R. Fiscal'!Y351="","",'Mapa R. Fiscal'!Y351)</f>
        <v/>
      </c>
      <c r="J348" s="475" t="str">
        <f>IF('Mapa R. Fiscal'!AA351="","",'Mapa R. Fiscal'!AA351)</f>
        <v/>
      </c>
      <c r="K348" s="475" t="str">
        <f t="shared" si="5"/>
        <v/>
      </c>
      <c r="L348" s="475" t="str">
        <f>IF('Mapa R. Fiscal'!AD351="","",'Mapa R. Fiscal'!AD351)</f>
        <v/>
      </c>
      <c r="M348" s="356" t="str">
        <f>IF('Mapa R. Fiscal'!P351="","",'Mapa R. Fiscal'!P351)</f>
        <v/>
      </c>
      <c r="N348" s="70"/>
      <c r="O348" s="70"/>
      <c r="P348" s="70"/>
      <c r="Q348" s="194"/>
    </row>
    <row r="349" spans="1:17" ht="43.5" customHeight="1" x14ac:dyDescent="0.25">
      <c r="A349" s="118" t="s">
        <v>969</v>
      </c>
      <c r="B349" s="796"/>
      <c r="C349" s="798" t="str">
        <f>IF('Mapa R. Fiscal'!E352="","",'Mapa R. Fiscal'!E352)</f>
        <v/>
      </c>
      <c r="D349" s="804"/>
      <c r="E349" s="798" t="str">
        <f>IF('Mapa R. Fiscal'!D352="","",'Mapa R. Fiscal'!D352)</f>
        <v/>
      </c>
      <c r="F349" s="878" t="str">
        <f>IF('Mapa R. Fiscal'!H352="","",'Mapa R. Fiscal'!H352)</f>
        <v/>
      </c>
      <c r="G349" s="878" t="str">
        <f>IF('Mapa R. Fiscal'!L352="","",'Mapa R. Fiscal'!L352)</f>
        <v/>
      </c>
      <c r="H349" s="87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75" t="str">
        <f>IF('Mapa R. Fiscal'!Y352="","",'Mapa R. Fiscal'!Y352)</f>
        <v/>
      </c>
      <c r="J349" s="475" t="str">
        <f>IF('Mapa R. Fiscal'!AA352="","",'Mapa R. Fiscal'!AA352)</f>
        <v/>
      </c>
      <c r="K349" s="475" t="str">
        <f t="shared" si="5"/>
        <v/>
      </c>
      <c r="L349" s="475" t="str">
        <f>IF('Mapa R. Fiscal'!AD352="","",'Mapa R. Fiscal'!AD352)</f>
        <v/>
      </c>
      <c r="M349" s="356" t="str">
        <f>IF('Mapa R. Fiscal'!P352="","",'Mapa R. Fiscal'!P352)</f>
        <v/>
      </c>
      <c r="N349" s="70"/>
      <c r="O349" s="70"/>
      <c r="P349" s="70"/>
      <c r="Q349" s="194"/>
    </row>
    <row r="350" spans="1:17" ht="43.5" customHeight="1" x14ac:dyDescent="0.25">
      <c r="A350" s="118" t="s">
        <v>970</v>
      </c>
      <c r="B350" s="797"/>
      <c r="C350" s="799"/>
      <c r="D350" s="800"/>
      <c r="E350" s="799"/>
      <c r="F350" s="801"/>
      <c r="G350" s="801"/>
      <c r="H350" s="802"/>
      <c r="I350" s="475" t="str">
        <f>IF('Mapa R. Fiscal'!Y353="","",'Mapa R. Fiscal'!Y353)</f>
        <v/>
      </c>
      <c r="J350" s="475" t="str">
        <f>IF('Mapa R. Fiscal'!AA353="","",'Mapa R. Fiscal'!AA353)</f>
        <v/>
      </c>
      <c r="K350" s="475" t="str">
        <f t="shared" si="5"/>
        <v/>
      </c>
      <c r="L350" s="475" t="str">
        <f>IF('Mapa R. Fiscal'!AD353="","",'Mapa R. Fiscal'!AD353)</f>
        <v/>
      </c>
      <c r="M350" s="356" t="str">
        <f>IF('Mapa R. Fiscal'!P353="","",'Mapa R. Fiscal'!P353)</f>
        <v/>
      </c>
      <c r="N350" s="70"/>
      <c r="O350" s="70"/>
      <c r="P350" s="70"/>
      <c r="Q350" s="194"/>
    </row>
    <row r="351" spans="1:17" ht="43.5" customHeight="1" x14ac:dyDescent="0.25">
      <c r="A351" s="118" t="s">
        <v>971</v>
      </c>
      <c r="B351" s="797"/>
      <c r="C351" s="799"/>
      <c r="D351" s="800"/>
      <c r="E351" s="799"/>
      <c r="F351" s="801"/>
      <c r="G351" s="801"/>
      <c r="H351" s="802"/>
      <c r="I351" s="475" t="str">
        <f>IF('Mapa R. Fiscal'!Y354="","",'Mapa R. Fiscal'!Y354)</f>
        <v/>
      </c>
      <c r="J351" s="475" t="str">
        <f>IF('Mapa R. Fiscal'!AA354="","",'Mapa R. Fiscal'!AA354)</f>
        <v/>
      </c>
      <c r="K351" s="475" t="str">
        <f t="shared" si="5"/>
        <v/>
      </c>
      <c r="L351" s="475" t="str">
        <f>IF('Mapa R. Fiscal'!AD354="","",'Mapa R. Fiscal'!AD354)</f>
        <v/>
      </c>
      <c r="M351" s="356" t="str">
        <f>IF('Mapa R. Fiscal'!P354="","",'Mapa R. Fiscal'!P354)</f>
        <v/>
      </c>
      <c r="N351" s="70"/>
      <c r="O351" s="70"/>
      <c r="P351" s="70"/>
      <c r="Q351" s="194"/>
    </row>
    <row r="352" spans="1:17" ht="43.5" customHeight="1" x14ac:dyDescent="0.25">
      <c r="A352" s="118" t="s">
        <v>972</v>
      </c>
      <c r="B352" s="797"/>
      <c r="C352" s="799"/>
      <c r="D352" s="800"/>
      <c r="E352" s="799"/>
      <c r="F352" s="801"/>
      <c r="G352" s="801"/>
      <c r="H352" s="802"/>
      <c r="I352" s="475" t="str">
        <f>IF('Mapa R. Fiscal'!Y355="","",'Mapa R. Fiscal'!Y355)</f>
        <v/>
      </c>
      <c r="J352" s="475" t="str">
        <f>IF('Mapa R. Fiscal'!AA355="","",'Mapa R. Fiscal'!AA355)</f>
        <v/>
      </c>
      <c r="K352" s="475" t="str">
        <f t="shared" si="5"/>
        <v/>
      </c>
      <c r="L352" s="475" t="str">
        <f>IF('Mapa R. Fiscal'!AD355="","",'Mapa R. Fiscal'!AD355)</f>
        <v/>
      </c>
      <c r="M352" s="356" t="str">
        <f>IF('Mapa R. Fiscal'!P355="","",'Mapa R. Fiscal'!P355)</f>
        <v/>
      </c>
      <c r="N352" s="70"/>
      <c r="O352" s="70"/>
      <c r="P352" s="70"/>
      <c r="Q352" s="194"/>
    </row>
    <row r="353" spans="1:17" ht="43.5" customHeight="1" x14ac:dyDescent="0.25">
      <c r="A353" s="118" t="s">
        <v>973</v>
      </c>
      <c r="B353" s="797"/>
      <c r="C353" s="799"/>
      <c r="D353" s="800"/>
      <c r="E353" s="799"/>
      <c r="F353" s="801"/>
      <c r="G353" s="801"/>
      <c r="H353" s="802"/>
      <c r="I353" s="475" t="str">
        <f>IF('Mapa R. Fiscal'!Y356="","",'Mapa R. Fiscal'!Y356)</f>
        <v/>
      </c>
      <c r="J353" s="475" t="str">
        <f>IF('Mapa R. Fiscal'!AA356="","",'Mapa R. Fiscal'!AA356)</f>
        <v/>
      </c>
      <c r="K353" s="475" t="str">
        <f t="shared" si="5"/>
        <v/>
      </c>
      <c r="L353" s="475" t="str">
        <f>IF('Mapa R. Fiscal'!AD356="","",'Mapa R. Fiscal'!AD356)</f>
        <v/>
      </c>
      <c r="M353" s="356" t="str">
        <f>IF('Mapa R. Fiscal'!P356="","",'Mapa R. Fiscal'!P356)</f>
        <v/>
      </c>
      <c r="N353" s="70"/>
      <c r="O353" s="70"/>
      <c r="P353" s="70"/>
      <c r="Q353" s="194"/>
    </row>
    <row r="354" spans="1:17" ht="43.5" customHeight="1" x14ac:dyDescent="0.25">
      <c r="A354" s="118" t="s">
        <v>974</v>
      </c>
      <c r="B354" s="797"/>
      <c r="C354" s="799"/>
      <c r="D354" s="800"/>
      <c r="E354" s="799"/>
      <c r="F354" s="801"/>
      <c r="G354" s="801"/>
      <c r="H354" s="802"/>
      <c r="I354" s="475" t="str">
        <f>IF('Mapa R. Fiscal'!Y357="","",'Mapa R. Fiscal'!Y357)</f>
        <v/>
      </c>
      <c r="J354" s="475" t="str">
        <f>IF('Mapa R. Fiscal'!AA357="","",'Mapa R. Fiscal'!AA357)</f>
        <v/>
      </c>
      <c r="K354" s="475" t="str">
        <f t="shared" si="5"/>
        <v/>
      </c>
      <c r="L354" s="475" t="str">
        <f>IF('Mapa R. Fiscal'!AD357="","",'Mapa R. Fiscal'!AD357)</f>
        <v/>
      </c>
      <c r="M354" s="356" t="str">
        <f>IF('Mapa R. Fiscal'!P357="","",'Mapa R. Fiscal'!P357)</f>
        <v/>
      </c>
      <c r="N354" s="70"/>
      <c r="O354" s="70"/>
      <c r="P354" s="70"/>
      <c r="Q354" s="194"/>
    </row>
    <row r="355" spans="1:17" ht="43.5" customHeight="1" x14ac:dyDescent="0.25">
      <c r="A355" s="118" t="s">
        <v>975</v>
      </c>
      <c r="B355" s="796"/>
      <c r="C355" s="798" t="str">
        <f>IF('Mapa R. Fiscal'!E358="","",'Mapa R. Fiscal'!E358)</f>
        <v/>
      </c>
      <c r="D355" s="804"/>
      <c r="E355" s="798" t="str">
        <f>IF('Mapa R. Fiscal'!D358="","",'Mapa R. Fiscal'!D358)</f>
        <v/>
      </c>
      <c r="F355" s="878" t="str">
        <f>IF('Mapa R. Fiscal'!H358="","",'Mapa R. Fiscal'!H358)</f>
        <v/>
      </c>
      <c r="G355" s="878" t="str">
        <f>IF('Mapa R. Fiscal'!L358="","",'Mapa R. Fiscal'!L358)</f>
        <v/>
      </c>
      <c r="H355" s="80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75" t="str">
        <f>IF('Mapa R. Fiscal'!Y358="","",'Mapa R. Fiscal'!Y358)</f>
        <v/>
      </c>
      <c r="J355" s="475" t="str">
        <f>IF('Mapa R. Fiscal'!AA358="","",'Mapa R. Fiscal'!AA358)</f>
        <v/>
      </c>
      <c r="K355" s="475" t="str">
        <f t="shared" si="5"/>
        <v/>
      </c>
      <c r="L355" s="475" t="str">
        <f>IF('Mapa R. Fiscal'!AD358="","",'Mapa R. Fiscal'!AD358)</f>
        <v/>
      </c>
      <c r="M355" s="356" t="str">
        <f>IF('Mapa R. Fiscal'!P358="","",'Mapa R. Fiscal'!P358)</f>
        <v/>
      </c>
      <c r="N355" s="70"/>
      <c r="O355" s="70"/>
      <c r="P355" s="70"/>
      <c r="Q355" s="194"/>
    </row>
    <row r="356" spans="1:17" ht="43.5" customHeight="1" x14ac:dyDescent="0.25">
      <c r="A356" s="118" t="s">
        <v>976</v>
      </c>
      <c r="B356" s="797"/>
      <c r="C356" s="799"/>
      <c r="D356" s="800"/>
      <c r="E356" s="799"/>
      <c r="F356" s="801"/>
      <c r="G356" s="801"/>
      <c r="H356" s="802"/>
      <c r="I356" s="475" t="str">
        <f>IF('Mapa R. Fiscal'!Y359="","",'Mapa R. Fiscal'!Y359)</f>
        <v/>
      </c>
      <c r="J356" s="475" t="str">
        <f>IF('Mapa R. Fiscal'!AA359="","",'Mapa R. Fiscal'!AA359)</f>
        <v/>
      </c>
      <c r="K356" s="475" t="str">
        <f t="shared" si="5"/>
        <v/>
      </c>
      <c r="L356" s="475" t="str">
        <f>IF('Mapa R. Fiscal'!AD359="","",'Mapa R. Fiscal'!AD359)</f>
        <v/>
      </c>
      <c r="M356" s="356" t="str">
        <f>IF('Mapa R. Fiscal'!P359="","",'Mapa R. Fiscal'!P359)</f>
        <v/>
      </c>
      <c r="N356" s="70"/>
      <c r="O356" s="70"/>
      <c r="P356" s="70"/>
      <c r="Q356" s="194"/>
    </row>
    <row r="357" spans="1:17" ht="43.5" customHeight="1" x14ac:dyDescent="0.25">
      <c r="A357" s="118" t="s">
        <v>977</v>
      </c>
      <c r="B357" s="797"/>
      <c r="C357" s="799"/>
      <c r="D357" s="800"/>
      <c r="E357" s="799"/>
      <c r="F357" s="801"/>
      <c r="G357" s="801"/>
      <c r="H357" s="802"/>
      <c r="I357" s="475" t="str">
        <f>IF('Mapa R. Fiscal'!Y360="","",'Mapa R. Fiscal'!Y360)</f>
        <v/>
      </c>
      <c r="J357" s="475" t="str">
        <f>IF('Mapa R. Fiscal'!AA360="","",'Mapa R. Fiscal'!AA360)</f>
        <v/>
      </c>
      <c r="K357" s="475" t="str">
        <f t="shared" si="5"/>
        <v/>
      </c>
      <c r="L357" s="475" t="str">
        <f>IF('Mapa R. Fiscal'!AD360="","",'Mapa R. Fiscal'!AD360)</f>
        <v/>
      </c>
      <c r="M357" s="356" t="str">
        <f>IF('Mapa R. Fiscal'!P360="","",'Mapa R. Fiscal'!P360)</f>
        <v/>
      </c>
      <c r="N357" s="70"/>
      <c r="O357" s="70"/>
      <c r="P357" s="70"/>
      <c r="Q357" s="194"/>
    </row>
    <row r="358" spans="1:17" ht="43.5" customHeight="1" x14ac:dyDescent="0.25">
      <c r="A358" s="118" t="s">
        <v>978</v>
      </c>
      <c r="B358" s="797"/>
      <c r="C358" s="799"/>
      <c r="D358" s="800"/>
      <c r="E358" s="799"/>
      <c r="F358" s="801"/>
      <c r="G358" s="801"/>
      <c r="H358" s="802"/>
      <c r="I358" s="475" t="str">
        <f>IF('Mapa R. Fiscal'!Y361="","",'Mapa R. Fiscal'!Y361)</f>
        <v/>
      </c>
      <c r="J358" s="475" t="str">
        <f>IF('Mapa R. Fiscal'!AA361="","",'Mapa R. Fiscal'!AA361)</f>
        <v/>
      </c>
      <c r="K358" s="475" t="str">
        <f t="shared" si="5"/>
        <v/>
      </c>
      <c r="L358" s="475" t="str">
        <f>IF('Mapa R. Fiscal'!AD361="","",'Mapa R. Fiscal'!AD361)</f>
        <v/>
      </c>
      <c r="M358" s="356" t="str">
        <f>IF('Mapa R. Fiscal'!P361="","",'Mapa R. Fiscal'!P361)</f>
        <v/>
      </c>
      <c r="N358" s="70"/>
      <c r="O358" s="70"/>
      <c r="P358" s="70"/>
      <c r="Q358" s="194"/>
    </row>
    <row r="359" spans="1:17" ht="43.5" customHeight="1" x14ac:dyDescent="0.25">
      <c r="A359" s="118" t="s">
        <v>979</v>
      </c>
      <c r="B359" s="797"/>
      <c r="C359" s="799"/>
      <c r="D359" s="800"/>
      <c r="E359" s="799"/>
      <c r="F359" s="801"/>
      <c r="G359" s="801"/>
      <c r="H359" s="802"/>
      <c r="I359" s="475" t="str">
        <f>IF('Mapa R. Fiscal'!Y362="","",'Mapa R. Fiscal'!Y362)</f>
        <v/>
      </c>
      <c r="J359" s="475" t="str">
        <f>IF('Mapa R. Fiscal'!AA362="","",'Mapa R. Fiscal'!AA362)</f>
        <v/>
      </c>
      <c r="K359" s="475" t="str">
        <f t="shared" si="5"/>
        <v/>
      </c>
      <c r="L359" s="475" t="str">
        <f>IF('Mapa R. Fiscal'!AD362="","",'Mapa R. Fiscal'!AD362)</f>
        <v/>
      </c>
      <c r="M359" s="356" t="str">
        <f>IF('Mapa R. Fiscal'!P362="","",'Mapa R. Fiscal'!P362)</f>
        <v/>
      </c>
      <c r="N359" s="70"/>
      <c r="O359" s="70"/>
      <c r="P359" s="70"/>
      <c r="Q359" s="194"/>
    </row>
    <row r="360" spans="1:17" ht="43.5" customHeight="1" x14ac:dyDescent="0.25">
      <c r="A360" s="118" t="s">
        <v>980</v>
      </c>
      <c r="B360" s="797"/>
      <c r="C360" s="799"/>
      <c r="D360" s="800"/>
      <c r="E360" s="799"/>
      <c r="F360" s="801"/>
      <c r="G360" s="801"/>
      <c r="H360" s="802"/>
      <c r="I360" s="475" t="str">
        <f>IF('Mapa R. Fiscal'!Y363="","",'Mapa R. Fiscal'!Y363)</f>
        <v/>
      </c>
      <c r="J360" s="475" t="str">
        <f>IF('Mapa R. Fiscal'!AA363="","",'Mapa R. Fiscal'!AA363)</f>
        <v/>
      </c>
      <c r="K360" s="475" t="str">
        <f t="shared" si="5"/>
        <v/>
      </c>
      <c r="L360" s="475" t="str">
        <f>IF('Mapa R. Fiscal'!AD363="","",'Mapa R. Fiscal'!AD363)</f>
        <v/>
      </c>
      <c r="M360" s="356" t="str">
        <f>IF('Mapa R. Fiscal'!P363="","",'Mapa R. Fiscal'!P363)</f>
        <v/>
      </c>
      <c r="N360" s="70"/>
      <c r="O360" s="70"/>
      <c r="P360" s="70"/>
      <c r="Q360" s="194"/>
    </row>
    <row r="361" spans="1:17" ht="43.5" customHeight="1" x14ac:dyDescent="0.25">
      <c r="A361" s="118" t="s">
        <v>981</v>
      </c>
      <c r="B361" s="796"/>
      <c r="C361" s="798" t="str">
        <f>IF('Mapa R. Fiscal'!E364="","",'Mapa R. Fiscal'!E364)</f>
        <v/>
      </c>
      <c r="D361" s="804"/>
      <c r="E361" s="798" t="str">
        <f>IF('Mapa R. Fiscal'!D364="","",'Mapa R. Fiscal'!D364)</f>
        <v/>
      </c>
      <c r="F361" s="878" t="str">
        <f>IF('Mapa R. Fiscal'!H364="","",'Mapa R. Fiscal'!H364)</f>
        <v/>
      </c>
      <c r="G361" s="878" t="str">
        <f>IF('Mapa R. Fiscal'!L364="","",'Mapa R. Fiscal'!L364)</f>
        <v/>
      </c>
      <c r="H361" s="80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75" t="str">
        <f>IF('Mapa R. Fiscal'!Y364="","",'Mapa R. Fiscal'!Y364)</f>
        <v/>
      </c>
      <c r="J361" s="475" t="str">
        <f>IF('Mapa R. Fiscal'!AA364="","",'Mapa R. Fiscal'!AA364)</f>
        <v/>
      </c>
      <c r="K361" s="475" t="str">
        <f t="shared" si="5"/>
        <v/>
      </c>
      <c r="L361" s="475" t="str">
        <f>IF('Mapa R. Fiscal'!AD364="","",'Mapa R. Fiscal'!AD364)</f>
        <v/>
      </c>
      <c r="M361" s="356" t="str">
        <f>IF('Mapa R. Fiscal'!P364="","",'Mapa R. Fiscal'!P364)</f>
        <v/>
      </c>
      <c r="N361" s="70"/>
      <c r="O361" s="70"/>
      <c r="P361" s="70"/>
      <c r="Q361" s="194"/>
    </row>
    <row r="362" spans="1:17" ht="43.5" customHeight="1" x14ac:dyDescent="0.25">
      <c r="A362" s="118" t="s">
        <v>982</v>
      </c>
      <c r="B362" s="797"/>
      <c r="C362" s="799"/>
      <c r="D362" s="800"/>
      <c r="E362" s="799"/>
      <c r="F362" s="801"/>
      <c r="G362" s="801"/>
      <c r="H362" s="802"/>
      <c r="I362" s="475" t="str">
        <f>IF('Mapa R. Fiscal'!Y365="","",'Mapa R. Fiscal'!Y365)</f>
        <v/>
      </c>
      <c r="J362" s="475" t="str">
        <f>IF('Mapa R. Fiscal'!AA365="","",'Mapa R. Fiscal'!AA365)</f>
        <v/>
      </c>
      <c r="K362" s="475" t="str">
        <f t="shared" si="5"/>
        <v/>
      </c>
      <c r="L362" s="475" t="str">
        <f>IF('Mapa R. Fiscal'!AD365="","",'Mapa R. Fiscal'!AD365)</f>
        <v/>
      </c>
      <c r="M362" s="356" t="str">
        <f>IF('Mapa R. Fiscal'!P365="","",'Mapa R. Fiscal'!P365)</f>
        <v/>
      </c>
      <c r="N362" s="70"/>
      <c r="O362" s="70"/>
      <c r="P362" s="70"/>
      <c r="Q362" s="194"/>
    </row>
    <row r="363" spans="1:17" ht="51.75" customHeight="1" x14ac:dyDescent="0.25">
      <c r="A363" s="118" t="s">
        <v>983</v>
      </c>
      <c r="B363" s="797"/>
      <c r="C363" s="799"/>
      <c r="D363" s="800"/>
      <c r="E363" s="799"/>
      <c r="F363" s="801"/>
      <c r="G363" s="801"/>
      <c r="H363" s="802"/>
      <c r="I363" s="475" t="str">
        <f>IF('Mapa R. Fiscal'!Y366="","",'Mapa R. Fiscal'!Y366)</f>
        <v/>
      </c>
      <c r="J363" s="475" t="str">
        <f>IF('Mapa R. Fiscal'!AA366="","",'Mapa R. Fiscal'!AA366)</f>
        <v/>
      </c>
      <c r="K363" s="475" t="str">
        <f t="shared" si="5"/>
        <v/>
      </c>
      <c r="L363" s="475" t="str">
        <f>IF('Mapa R. Fiscal'!AD366="","",'Mapa R. Fiscal'!AD366)</f>
        <v/>
      </c>
      <c r="M363" s="356" t="str">
        <f>IF('Mapa R. Fiscal'!P366="","",'Mapa R. Fiscal'!P366)</f>
        <v/>
      </c>
      <c r="N363" s="70"/>
      <c r="O363" s="70"/>
      <c r="P363" s="70"/>
      <c r="Q363" s="194"/>
    </row>
    <row r="364" spans="1:17" ht="51.75" customHeight="1" x14ac:dyDescent="0.25">
      <c r="A364" s="118" t="s">
        <v>984</v>
      </c>
      <c r="B364" s="797"/>
      <c r="C364" s="799"/>
      <c r="D364" s="800"/>
      <c r="E364" s="799"/>
      <c r="F364" s="801"/>
      <c r="G364" s="801"/>
      <c r="H364" s="802"/>
      <c r="I364" s="475" t="str">
        <f>IF('Mapa R. Fiscal'!Y367="","",'Mapa R. Fiscal'!Y367)</f>
        <v/>
      </c>
      <c r="J364" s="475" t="str">
        <f>IF('Mapa R. Fiscal'!AA367="","",'Mapa R. Fiscal'!AA367)</f>
        <v/>
      </c>
      <c r="K364" s="475" t="str">
        <f t="shared" si="5"/>
        <v/>
      </c>
      <c r="L364" s="475" t="str">
        <f>IF('Mapa R. Fiscal'!AD367="","",'Mapa R. Fiscal'!AD367)</f>
        <v/>
      </c>
      <c r="M364" s="356" t="str">
        <f>IF('Mapa R. Fiscal'!P367="","",'Mapa R. Fiscal'!P367)</f>
        <v/>
      </c>
      <c r="N364" s="70"/>
      <c r="O364" s="70"/>
      <c r="P364" s="70"/>
      <c r="Q364" s="194"/>
    </row>
    <row r="365" spans="1:17" ht="51.75" customHeight="1" x14ac:dyDescent="0.25">
      <c r="A365" s="118" t="s">
        <v>985</v>
      </c>
      <c r="B365" s="797"/>
      <c r="C365" s="799"/>
      <c r="D365" s="800"/>
      <c r="E365" s="799"/>
      <c r="F365" s="801"/>
      <c r="G365" s="801"/>
      <c r="H365" s="802"/>
      <c r="I365" s="475" t="str">
        <f>IF('Mapa R. Fiscal'!Y368="","",'Mapa R. Fiscal'!Y368)</f>
        <v/>
      </c>
      <c r="J365" s="475" t="str">
        <f>IF('Mapa R. Fiscal'!AA368="","",'Mapa R. Fiscal'!AA368)</f>
        <v/>
      </c>
      <c r="K365" s="475" t="str">
        <f t="shared" si="5"/>
        <v/>
      </c>
      <c r="L365" s="475" t="str">
        <f>IF('Mapa R. Fiscal'!AD368="","",'Mapa R. Fiscal'!AD368)</f>
        <v/>
      </c>
      <c r="M365" s="356" t="str">
        <f>IF('Mapa R. Fiscal'!P368="","",'Mapa R. Fiscal'!P368)</f>
        <v/>
      </c>
      <c r="N365" s="70"/>
      <c r="O365" s="70"/>
      <c r="P365" s="70"/>
      <c r="Q365" s="194"/>
    </row>
    <row r="366" spans="1:17" ht="51.75" customHeight="1" x14ac:dyDescent="0.25">
      <c r="A366" s="118" t="s">
        <v>986</v>
      </c>
      <c r="B366" s="797"/>
      <c r="C366" s="799"/>
      <c r="D366" s="800"/>
      <c r="E366" s="799"/>
      <c r="F366" s="801"/>
      <c r="G366" s="801"/>
      <c r="H366" s="802"/>
      <c r="I366" s="475" t="str">
        <f>IF('Mapa R. Fiscal'!Y369="","",'Mapa R. Fiscal'!Y369)</f>
        <v/>
      </c>
      <c r="J366" s="475" t="str">
        <f>IF('Mapa R. Fiscal'!AA369="","",'Mapa R. Fiscal'!AA369)</f>
        <v/>
      </c>
      <c r="K366" s="475" t="str">
        <f t="shared" si="5"/>
        <v/>
      </c>
      <c r="L366" s="475" t="str">
        <f>IF('Mapa R. Fiscal'!AD369="","",'Mapa R. Fiscal'!AD369)</f>
        <v/>
      </c>
      <c r="M366" s="356" t="str">
        <f>IF('Mapa R. Fiscal'!P369="","",'Mapa R. Fiscal'!P369)</f>
        <v/>
      </c>
      <c r="N366" s="70"/>
      <c r="O366" s="70"/>
      <c r="P366" s="70"/>
      <c r="Q366" s="194"/>
    </row>
    <row r="367" spans="1:17" ht="51.75" customHeight="1" x14ac:dyDescent="0.25">
      <c r="A367" s="118" t="s">
        <v>987</v>
      </c>
      <c r="B367" s="796"/>
      <c r="C367" s="798" t="str">
        <f>IF('Mapa R. Fiscal'!E370="","",'Mapa R. Fiscal'!E370)</f>
        <v/>
      </c>
      <c r="D367" s="804"/>
      <c r="E367" s="798" t="str">
        <f>IF('[3]Mapa R. Fiscal '!D370="","",'[3]Mapa R. Fiscal '!D370)</f>
        <v/>
      </c>
      <c r="F367" s="878" t="str">
        <f>IF('Mapa R. Fiscal'!H370="","",'Mapa R. Fiscal'!H370)</f>
        <v/>
      </c>
      <c r="G367" s="878" t="str">
        <f>IF('Mapa R. Fiscal'!L370="","",'Mapa R. Fiscal'!L370)</f>
        <v/>
      </c>
      <c r="H367" s="80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75" t="str">
        <f>IF('Mapa R. Fiscal'!Y370="","",'Mapa R. Fiscal'!Y370)</f>
        <v/>
      </c>
      <c r="J367" s="475" t="str">
        <f>IF('Mapa R. Fiscal'!AA370="","",'Mapa R. Fiscal'!AA370)</f>
        <v/>
      </c>
      <c r="K367" s="475" t="str">
        <f t="shared" si="5"/>
        <v/>
      </c>
      <c r="L367" s="475" t="str">
        <f>IF('Mapa R. Fiscal'!AD370="","",'Mapa R. Fiscal'!AD370)</f>
        <v/>
      </c>
      <c r="M367" s="356" t="str">
        <f>IF('Mapa R. Fiscal'!P370="","",'Mapa R. Fiscal'!P370)</f>
        <v/>
      </c>
      <c r="N367" s="70"/>
      <c r="O367" s="70"/>
      <c r="P367" s="70"/>
      <c r="Q367" s="194"/>
    </row>
    <row r="368" spans="1:17" ht="51.75" customHeight="1" x14ac:dyDescent="0.25">
      <c r="A368" s="118" t="s">
        <v>988</v>
      </c>
      <c r="B368" s="797"/>
      <c r="C368" s="799"/>
      <c r="D368" s="800"/>
      <c r="E368" s="799"/>
      <c r="F368" s="801"/>
      <c r="G368" s="801"/>
      <c r="H368" s="802"/>
      <c r="I368" s="475" t="str">
        <f>IF('Mapa R. Fiscal'!Y371="","",'Mapa R. Fiscal'!Y371)</f>
        <v/>
      </c>
      <c r="J368" s="475" t="str">
        <f>IF('Mapa R. Fiscal'!AA371="","",'Mapa R. Fiscal'!AA371)</f>
        <v/>
      </c>
      <c r="K368" s="475" t="str">
        <f t="shared" si="5"/>
        <v/>
      </c>
      <c r="L368" s="475" t="str">
        <f>IF('Mapa R. Fiscal'!AD371="","",'Mapa R. Fiscal'!AD371)</f>
        <v/>
      </c>
      <c r="M368" s="356" t="str">
        <f>IF('Mapa R. Fiscal'!P371="","",'Mapa R. Fiscal'!P371)</f>
        <v/>
      </c>
      <c r="N368" s="70"/>
      <c r="O368" s="70"/>
      <c r="P368" s="70"/>
      <c r="Q368" s="194"/>
    </row>
    <row r="369" spans="1:17" ht="51.75" customHeight="1" x14ac:dyDescent="0.25">
      <c r="A369" s="118" t="s">
        <v>989</v>
      </c>
      <c r="B369" s="797"/>
      <c r="C369" s="799"/>
      <c r="D369" s="800"/>
      <c r="E369" s="799"/>
      <c r="F369" s="801"/>
      <c r="G369" s="801"/>
      <c r="H369" s="802"/>
      <c r="I369" s="475" t="str">
        <f>IF('Mapa R. Fiscal'!Y372="","",'Mapa R. Fiscal'!Y372)</f>
        <v/>
      </c>
      <c r="J369" s="475" t="str">
        <f>IF('Mapa R. Fiscal'!AA372="","",'Mapa R. Fiscal'!AA372)</f>
        <v/>
      </c>
      <c r="K369" s="475" t="str">
        <f t="shared" si="5"/>
        <v/>
      </c>
      <c r="L369" s="475" t="str">
        <f>IF('Mapa R. Fiscal'!AD372="","",'Mapa R. Fiscal'!AD372)</f>
        <v/>
      </c>
      <c r="M369" s="356" t="str">
        <f>IF('Mapa R. Fiscal'!P372="","",'Mapa R. Fiscal'!P372)</f>
        <v/>
      </c>
      <c r="N369" s="70"/>
      <c r="O369" s="70"/>
      <c r="P369" s="70"/>
      <c r="Q369" s="194"/>
    </row>
    <row r="370" spans="1:17" ht="51.75" customHeight="1" x14ac:dyDescent="0.25">
      <c r="A370" s="118" t="s">
        <v>990</v>
      </c>
      <c r="B370" s="797"/>
      <c r="C370" s="799"/>
      <c r="D370" s="800"/>
      <c r="E370" s="799"/>
      <c r="F370" s="801"/>
      <c r="G370" s="801"/>
      <c r="H370" s="802"/>
      <c r="I370" s="475" t="str">
        <f>IF('Mapa R. Fiscal'!Y373="","",'Mapa R. Fiscal'!Y373)</f>
        <v/>
      </c>
      <c r="J370" s="475" t="str">
        <f>IF('Mapa R. Fiscal'!AA373="","",'Mapa R. Fiscal'!AA373)</f>
        <v/>
      </c>
      <c r="K370" s="475" t="str">
        <f t="shared" si="5"/>
        <v/>
      </c>
      <c r="L370" s="475" t="str">
        <f>IF('Mapa R. Fiscal'!AD373="","",'Mapa R. Fiscal'!AD373)</f>
        <v/>
      </c>
      <c r="M370" s="356" t="str">
        <f>IF('Mapa R. Fiscal'!P373="","",'Mapa R. Fiscal'!P373)</f>
        <v/>
      </c>
      <c r="N370" s="70"/>
      <c r="O370" s="70"/>
      <c r="P370" s="70"/>
      <c r="Q370" s="194"/>
    </row>
    <row r="371" spans="1:17" ht="51.75" customHeight="1" x14ac:dyDescent="0.25">
      <c r="A371" s="118" t="s">
        <v>991</v>
      </c>
      <c r="B371" s="797"/>
      <c r="C371" s="799"/>
      <c r="D371" s="800"/>
      <c r="E371" s="799"/>
      <c r="F371" s="801"/>
      <c r="G371" s="801"/>
      <c r="H371" s="802"/>
      <c r="I371" s="475" t="str">
        <f>IF('Mapa R. Fiscal'!Y374="","",'Mapa R. Fiscal'!Y374)</f>
        <v/>
      </c>
      <c r="J371" s="475" t="str">
        <f>IF('Mapa R. Fiscal'!AA374="","",'Mapa R. Fiscal'!AA374)</f>
        <v/>
      </c>
      <c r="K371" s="475" t="str">
        <f t="shared" si="5"/>
        <v/>
      </c>
      <c r="L371" s="475" t="str">
        <f>IF('Mapa R. Fiscal'!AD374="","",'Mapa R. Fiscal'!AD374)</f>
        <v/>
      </c>
      <c r="M371" s="356" t="str">
        <f>IF('Mapa R. Fiscal'!P374="","",'Mapa R. Fiscal'!P374)</f>
        <v/>
      </c>
      <c r="N371" s="70"/>
      <c r="O371" s="70"/>
      <c r="P371" s="70"/>
      <c r="Q371" s="194"/>
    </row>
    <row r="372" spans="1:17" ht="51.75" customHeight="1" x14ac:dyDescent="0.25">
      <c r="A372" s="118" t="s">
        <v>992</v>
      </c>
      <c r="B372" s="797"/>
      <c r="C372" s="799"/>
      <c r="D372" s="800"/>
      <c r="E372" s="799"/>
      <c r="F372" s="801"/>
      <c r="G372" s="801"/>
      <c r="H372" s="802"/>
      <c r="I372" s="475" t="str">
        <f>IF('Mapa R. Fiscal'!Y375="","",'Mapa R. Fiscal'!Y375)</f>
        <v/>
      </c>
      <c r="J372" s="475" t="str">
        <f>IF('Mapa R. Fiscal'!AA375="","",'Mapa R. Fiscal'!AA375)</f>
        <v/>
      </c>
      <c r="K372" s="475" t="str">
        <f t="shared" si="5"/>
        <v/>
      </c>
      <c r="L372" s="475" t="str">
        <f>IF('Mapa R. Fiscal'!AD375="","",'Mapa R. Fiscal'!AD375)</f>
        <v/>
      </c>
      <c r="M372" s="356" t="str">
        <f>IF('Mapa R. Fiscal'!P375="","",'Mapa R. Fiscal'!P375)</f>
        <v/>
      </c>
      <c r="N372" s="70"/>
      <c r="O372" s="70"/>
      <c r="P372" s="70"/>
      <c r="Q372" s="194"/>
    </row>
    <row r="373" spans="1:17" ht="51.75" customHeight="1" x14ac:dyDescent="0.25">
      <c r="A373" s="118" t="s">
        <v>993</v>
      </c>
      <c r="B373" s="796"/>
      <c r="C373" s="798" t="str">
        <f>IF('Mapa R. Fiscal'!E376="","",'Mapa R. Fiscal'!E376)</f>
        <v/>
      </c>
      <c r="D373" s="804"/>
      <c r="E373" s="798" t="str">
        <f>IF('[3]Mapa R. Fiscal '!D376="","",'[3]Mapa R. Fiscal '!D376)</f>
        <v/>
      </c>
      <c r="F373" s="878" t="str">
        <f>IF('Mapa R. Fiscal'!H376="","",'Mapa R. Fiscal'!H376)</f>
        <v/>
      </c>
      <c r="G373" s="878" t="str">
        <f>IF('Mapa R. Fiscal'!L376="","",'Mapa R. Fiscal'!L376)</f>
        <v/>
      </c>
      <c r="H373" s="80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75" t="str">
        <f>IF('Mapa R. Fiscal'!Y376="","",'Mapa R. Fiscal'!Y376)</f>
        <v/>
      </c>
      <c r="J373" s="475" t="str">
        <f>IF('Mapa R. Fiscal'!AA376="","",'Mapa R. Fiscal'!AA376)</f>
        <v/>
      </c>
      <c r="K373" s="475" t="str">
        <f t="shared" si="5"/>
        <v/>
      </c>
      <c r="L373" s="475" t="str">
        <f>IF('Mapa R. Fiscal'!AD376="","",'Mapa R. Fiscal'!AD376)</f>
        <v/>
      </c>
      <c r="M373" s="356" t="str">
        <f>IF('Mapa R. Fiscal'!P376="","",'Mapa R. Fiscal'!P376)</f>
        <v/>
      </c>
      <c r="N373" s="70"/>
      <c r="O373" s="70"/>
      <c r="P373" s="70"/>
      <c r="Q373" s="194"/>
    </row>
    <row r="374" spans="1:17" ht="51.75" customHeight="1" x14ac:dyDescent="0.25">
      <c r="A374" s="118" t="s">
        <v>994</v>
      </c>
      <c r="B374" s="797"/>
      <c r="C374" s="799"/>
      <c r="D374" s="800"/>
      <c r="E374" s="799"/>
      <c r="F374" s="801"/>
      <c r="G374" s="801"/>
      <c r="H374" s="802"/>
      <c r="I374" s="475" t="str">
        <f>IF('Mapa R. Fiscal'!Y377="","",'Mapa R. Fiscal'!Y377)</f>
        <v/>
      </c>
      <c r="J374" s="475" t="str">
        <f>IF('Mapa R. Fiscal'!AA377="","",'Mapa R. Fiscal'!AA377)</f>
        <v/>
      </c>
      <c r="K374" s="475" t="str">
        <f t="shared" si="5"/>
        <v/>
      </c>
      <c r="L374" s="475" t="str">
        <f>IF('Mapa R. Fiscal'!AD377="","",'Mapa R. Fiscal'!AD377)</f>
        <v/>
      </c>
      <c r="M374" s="356" t="str">
        <f>IF('Mapa R. Fiscal'!P377="","",'Mapa R. Fiscal'!P377)</f>
        <v/>
      </c>
      <c r="N374" s="70"/>
      <c r="O374" s="70"/>
      <c r="P374" s="70"/>
      <c r="Q374" s="194"/>
    </row>
    <row r="375" spans="1:17" ht="51.75" customHeight="1" x14ac:dyDescent="0.25">
      <c r="A375" s="118" t="s">
        <v>995</v>
      </c>
      <c r="B375" s="797"/>
      <c r="C375" s="799"/>
      <c r="D375" s="800"/>
      <c r="E375" s="799"/>
      <c r="F375" s="801"/>
      <c r="G375" s="801"/>
      <c r="H375" s="802"/>
      <c r="I375" s="475" t="str">
        <f>IF('Mapa R. Fiscal'!Y378="","",'Mapa R. Fiscal'!Y378)</f>
        <v/>
      </c>
      <c r="J375" s="475" t="str">
        <f>IF('Mapa R. Fiscal'!AA378="","",'Mapa R. Fiscal'!AA378)</f>
        <v/>
      </c>
      <c r="K375" s="475" t="str">
        <f t="shared" si="5"/>
        <v/>
      </c>
      <c r="L375" s="475" t="str">
        <f>IF('Mapa R. Fiscal'!AD378="","",'Mapa R. Fiscal'!AD378)</f>
        <v/>
      </c>
      <c r="M375" s="356" t="str">
        <f>IF('Mapa R. Fiscal'!P378="","",'Mapa R. Fiscal'!P378)</f>
        <v/>
      </c>
      <c r="N375" s="70"/>
      <c r="O375" s="70"/>
      <c r="P375" s="70"/>
      <c r="Q375" s="194"/>
    </row>
    <row r="376" spans="1:17" ht="51.75" customHeight="1" x14ac:dyDescent="0.25">
      <c r="A376" s="118" t="s">
        <v>996</v>
      </c>
      <c r="B376" s="797"/>
      <c r="C376" s="799"/>
      <c r="D376" s="800"/>
      <c r="E376" s="799"/>
      <c r="F376" s="801"/>
      <c r="G376" s="801"/>
      <c r="H376" s="802"/>
      <c r="I376" s="475" t="str">
        <f>IF('Mapa R. Fiscal'!Y379="","",'Mapa R. Fiscal'!Y379)</f>
        <v/>
      </c>
      <c r="J376" s="475" t="str">
        <f>IF('Mapa R. Fiscal'!AA379="","",'Mapa R. Fiscal'!AA379)</f>
        <v/>
      </c>
      <c r="K376" s="475" t="str">
        <f t="shared" si="5"/>
        <v/>
      </c>
      <c r="L376" s="475" t="str">
        <f>IF('Mapa R. Fiscal'!AD379="","",'Mapa R. Fiscal'!AD379)</f>
        <v/>
      </c>
      <c r="M376" s="356" t="str">
        <f>IF('Mapa R. Fiscal'!P379="","",'Mapa R. Fiscal'!P379)</f>
        <v/>
      </c>
      <c r="N376" s="70"/>
      <c r="O376" s="70"/>
      <c r="P376" s="70"/>
      <c r="Q376" s="194"/>
    </row>
    <row r="377" spans="1:17" ht="51.75" customHeight="1" x14ac:dyDescent="0.25">
      <c r="A377" s="118" t="s">
        <v>997</v>
      </c>
      <c r="B377" s="797"/>
      <c r="C377" s="799"/>
      <c r="D377" s="800"/>
      <c r="E377" s="799"/>
      <c r="F377" s="801"/>
      <c r="G377" s="801"/>
      <c r="H377" s="802"/>
      <c r="I377" s="475" t="str">
        <f>IF('Mapa R. Fiscal'!Y380="","",'Mapa R. Fiscal'!Y380)</f>
        <v/>
      </c>
      <c r="J377" s="475" t="str">
        <f>IF('Mapa R. Fiscal'!AA380="","",'Mapa R. Fiscal'!AA380)</f>
        <v/>
      </c>
      <c r="K377" s="475" t="str">
        <f t="shared" si="5"/>
        <v/>
      </c>
      <c r="L377" s="475" t="str">
        <f>IF('Mapa R. Fiscal'!AD380="","",'Mapa R. Fiscal'!AD380)</f>
        <v/>
      </c>
      <c r="M377" s="356" t="str">
        <f>IF('Mapa R. Fiscal'!P380="","",'Mapa R. Fiscal'!P380)</f>
        <v/>
      </c>
      <c r="N377" s="70"/>
      <c r="O377" s="70"/>
      <c r="P377" s="70"/>
      <c r="Q377" s="194"/>
    </row>
    <row r="378" spans="1:17" ht="51.75" customHeight="1" x14ac:dyDescent="0.25">
      <c r="A378" s="118" t="s">
        <v>998</v>
      </c>
      <c r="B378" s="797"/>
      <c r="C378" s="799"/>
      <c r="D378" s="800"/>
      <c r="E378" s="799"/>
      <c r="F378" s="801"/>
      <c r="G378" s="801"/>
      <c r="H378" s="802"/>
      <c r="I378" s="475" t="str">
        <f>IF('Mapa R. Fiscal'!Y381="","",'Mapa R. Fiscal'!Y381)</f>
        <v/>
      </c>
      <c r="J378" s="475" t="str">
        <f>IF('Mapa R. Fiscal'!AA381="","",'Mapa R. Fiscal'!AA381)</f>
        <v/>
      </c>
      <c r="K378" s="475" t="str">
        <f t="shared" si="5"/>
        <v/>
      </c>
      <c r="L378" s="475" t="str">
        <f>IF('Mapa R. Fiscal'!AD381="","",'Mapa R. Fiscal'!AD381)</f>
        <v/>
      </c>
      <c r="M378" s="356" t="str">
        <f>IF('Mapa R. Fiscal'!P381="","",'Mapa R. Fiscal'!P381)</f>
        <v/>
      </c>
      <c r="N378" s="70"/>
      <c r="O378" s="70"/>
      <c r="P378" s="70"/>
      <c r="Q378" s="194"/>
    </row>
    <row r="379" spans="1:17" ht="51.75" customHeight="1" x14ac:dyDescent="0.25">
      <c r="A379" s="118" t="s">
        <v>999</v>
      </c>
      <c r="B379" s="796"/>
      <c r="C379" s="798" t="str">
        <f>IF('Mapa R. Fiscal'!E382="","",'Mapa R. Fiscal'!E382)</f>
        <v/>
      </c>
      <c r="D379" s="804"/>
      <c r="E379" s="798" t="str">
        <f>IF('[3]Mapa R. Fiscal '!D382="","",'[3]Mapa R. Fiscal '!D382)</f>
        <v/>
      </c>
      <c r="F379" s="878" t="str">
        <f>IF('Mapa R. Fiscal'!H382="","",'Mapa R. Fiscal'!H382)</f>
        <v/>
      </c>
      <c r="G379" s="878" t="str">
        <f>IF('Mapa R. Fiscal'!L382="","",'Mapa R. Fiscal'!L382)</f>
        <v/>
      </c>
      <c r="H379" s="80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75" t="str">
        <f>IF('Mapa R. Fiscal'!Y382="","",'Mapa R. Fiscal'!Y382)</f>
        <v/>
      </c>
      <c r="J379" s="475" t="str">
        <f>IF('Mapa R. Fiscal'!AA382="","",'Mapa R. Fiscal'!AA382)</f>
        <v/>
      </c>
      <c r="K379" s="475" t="str">
        <f t="shared" si="5"/>
        <v/>
      </c>
      <c r="L379" s="475" t="str">
        <f>IF('Mapa R. Fiscal'!AD382="","",'Mapa R. Fiscal'!AD382)</f>
        <v/>
      </c>
      <c r="M379" s="356" t="str">
        <f>IF('Mapa R. Fiscal'!P382="","",'Mapa R. Fiscal'!P382)</f>
        <v/>
      </c>
      <c r="N379" s="70"/>
      <c r="O379" s="70"/>
      <c r="P379" s="70"/>
      <c r="Q379" s="194"/>
    </row>
    <row r="380" spans="1:17" ht="51.75" customHeight="1" x14ac:dyDescent="0.25">
      <c r="A380" s="118" t="s">
        <v>1000</v>
      </c>
      <c r="B380" s="797"/>
      <c r="C380" s="799"/>
      <c r="D380" s="800"/>
      <c r="E380" s="799"/>
      <c r="F380" s="801"/>
      <c r="G380" s="801"/>
      <c r="H380" s="802"/>
      <c r="I380" s="475" t="str">
        <f>IF('Mapa R. Fiscal'!Y383="","",'Mapa R. Fiscal'!Y383)</f>
        <v/>
      </c>
      <c r="J380" s="475" t="str">
        <f>IF('Mapa R. Fiscal'!AA383="","",'Mapa R. Fiscal'!AA383)</f>
        <v/>
      </c>
      <c r="K380" s="475" t="str">
        <f t="shared" si="5"/>
        <v/>
      </c>
      <c r="L380" s="475" t="str">
        <f>IF('Mapa R. Fiscal'!AD383="","",'Mapa R. Fiscal'!AD383)</f>
        <v/>
      </c>
      <c r="M380" s="356" t="str">
        <f>IF('Mapa R. Fiscal'!P383="","",'Mapa R. Fiscal'!P383)</f>
        <v/>
      </c>
      <c r="N380" s="70"/>
      <c r="O380" s="70"/>
      <c r="P380" s="70"/>
      <c r="Q380" s="194"/>
    </row>
    <row r="381" spans="1:17" ht="51.75" customHeight="1" x14ac:dyDescent="0.25">
      <c r="A381" s="118" t="s">
        <v>1001</v>
      </c>
      <c r="B381" s="797"/>
      <c r="C381" s="799"/>
      <c r="D381" s="800"/>
      <c r="E381" s="799"/>
      <c r="F381" s="801"/>
      <c r="G381" s="801"/>
      <c r="H381" s="802"/>
      <c r="I381" s="475" t="str">
        <f>IF('Mapa R. Fiscal'!Y384="","",'Mapa R. Fiscal'!Y384)</f>
        <v/>
      </c>
      <c r="J381" s="475" t="str">
        <f>IF('Mapa R. Fiscal'!AA384="","",'Mapa R. Fiscal'!AA384)</f>
        <v/>
      </c>
      <c r="K381" s="475" t="str">
        <f t="shared" si="5"/>
        <v/>
      </c>
      <c r="L381" s="475" t="str">
        <f>IF('Mapa R. Fiscal'!AD384="","",'Mapa R. Fiscal'!AD384)</f>
        <v/>
      </c>
      <c r="M381" s="356" t="str">
        <f>IF('Mapa R. Fiscal'!P384="","",'Mapa R. Fiscal'!P384)</f>
        <v/>
      </c>
      <c r="N381" s="70"/>
      <c r="O381" s="70"/>
      <c r="P381" s="70"/>
      <c r="Q381" s="194"/>
    </row>
    <row r="382" spans="1:17" ht="51.75" customHeight="1" x14ac:dyDescent="0.25">
      <c r="A382" s="118" t="s">
        <v>1002</v>
      </c>
      <c r="B382" s="797"/>
      <c r="C382" s="799"/>
      <c r="D382" s="800"/>
      <c r="E382" s="799"/>
      <c r="F382" s="801"/>
      <c r="G382" s="801"/>
      <c r="H382" s="802"/>
      <c r="I382" s="475" t="str">
        <f>IF('Mapa R. Fiscal'!Y385="","",'Mapa R. Fiscal'!Y385)</f>
        <v/>
      </c>
      <c r="J382" s="475" t="str">
        <f>IF('Mapa R. Fiscal'!AA385="","",'Mapa R. Fiscal'!AA385)</f>
        <v/>
      </c>
      <c r="K382" s="475" t="str">
        <f t="shared" si="5"/>
        <v/>
      </c>
      <c r="L382" s="475" t="str">
        <f>IF('Mapa R. Fiscal'!AD385="","",'Mapa R. Fiscal'!AD385)</f>
        <v/>
      </c>
      <c r="M382" s="356" t="str">
        <f>IF('Mapa R. Fiscal'!P385="","",'Mapa R. Fiscal'!P385)</f>
        <v/>
      </c>
      <c r="N382" s="70"/>
      <c r="O382" s="70"/>
      <c r="P382" s="70"/>
      <c r="Q382" s="194"/>
    </row>
    <row r="383" spans="1:17" ht="51.75" customHeight="1" x14ac:dyDescent="0.25">
      <c r="A383" s="118" t="s">
        <v>1003</v>
      </c>
      <c r="B383" s="797"/>
      <c r="C383" s="799"/>
      <c r="D383" s="800"/>
      <c r="E383" s="799"/>
      <c r="F383" s="801"/>
      <c r="G383" s="801"/>
      <c r="H383" s="802"/>
      <c r="I383" s="475" t="str">
        <f>IF('Mapa R. Fiscal'!Y386="","",'Mapa R. Fiscal'!Y386)</f>
        <v/>
      </c>
      <c r="J383" s="475" t="str">
        <f>IF('Mapa R. Fiscal'!AA386="","",'Mapa R. Fiscal'!AA386)</f>
        <v/>
      </c>
      <c r="K383" s="475" t="str">
        <f t="shared" si="5"/>
        <v/>
      </c>
      <c r="L383" s="475" t="str">
        <f>IF('Mapa R. Fiscal'!AD386="","",'Mapa R. Fiscal'!AD386)</f>
        <v/>
      </c>
      <c r="M383" s="356" t="str">
        <f>IF('Mapa R. Fiscal'!P386="","",'Mapa R. Fiscal'!P386)</f>
        <v/>
      </c>
      <c r="N383" s="70"/>
      <c r="O383" s="70"/>
      <c r="P383" s="70"/>
      <c r="Q383" s="194"/>
    </row>
    <row r="384" spans="1:17" ht="51.75" customHeight="1" x14ac:dyDescent="0.25">
      <c r="A384" s="118" t="s">
        <v>1004</v>
      </c>
      <c r="B384" s="797"/>
      <c r="C384" s="799"/>
      <c r="D384" s="800"/>
      <c r="E384" s="799"/>
      <c r="F384" s="801"/>
      <c r="G384" s="801"/>
      <c r="H384" s="802"/>
      <c r="I384" s="475" t="str">
        <f>IF('Mapa R. Fiscal'!Y387="","",'Mapa R. Fiscal'!Y387)</f>
        <v/>
      </c>
      <c r="J384" s="475" t="str">
        <f>IF('Mapa R. Fiscal'!AA387="","",'Mapa R. Fiscal'!AA387)</f>
        <v/>
      </c>
      <c r="K384" s="475" t="str">
        <f t="shared" si="5"/>
        <v/>
      </c>
      <c r="L384" s="475" t="str">
        <f>IF('Mapa R. Fiscal'!AD387="","",'Mapa R. Fiscal'!AD387)</f>
        <v/>
      </c>
      <c r="M384" s="356" t="str">
        <f>IF('Mapa R. Fiscal'!P387="","",'Mapa R. Fiscal'!P387)</f>
        <v/>
      </c>
      <c r="N384" s="70"/>
      <c r="O384" s="70"/>
      <c r="P384" s="70"/>
      <c r="Q384" s="194"/>
    </row>
    <row r="385" spans="1:17" ht="51.75" customHeight="1" x14ac:dyDescent="0.25">
      <c r="A385" s="118" t="s">
        <v>1005</v>
      </c>
      <c r="B385" s="796"/>
      <c r="C385" s="798" t="str">
        <f>IF('Mapa R. Fiscal'!E388="","",'Mapa R. Fiscal'!E388)</f>
        <v/>
      </c>
      <c r="D385" s="804"/>
      <c r="E385" s="798" t="str">
        <f>IF('[3]Mapa R. Fiscal '!D388="","",'[3]Mapa R. Fiscal '!D388)</f>
        <v/>
      </c>
      <c r="F385" s="878" t="str">
        <f>IF('Mapa R. Fiscal'!H388="","",'Mapa R. Fiscal'!H388)</f>
        <v/>
      </c>
      <c r="G385" s="878" t="str">
        <f>IF('Mapa R. Fiscal'!L388="","",'Mapa R. Fiscal'!L388)</f>
        <v/>
      </c>
      <c r="H385" s="80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75" t="str">
        <f>IF('Mapa R. Fiscal'!Y388="","",'Mapa R. Fiscal'!Y388)</f>
        <v/>
      </c>
      <c r="J385" s="475" t="str">
        <f>IF('Mapa R. Fiscal'!AA388="","",'Mapa R. Fiscal'!AA388)</f>
        <v/>
      </c>
      <c r="K385" s="475" t="str">
        <f t="shared" si="5"/>
        <v/>
      </c>
      <c r="L385" s="475" t="str">
        <f>IF('Mapa R. Fiscal'!AD388="","",'Mapa R. Fiscal'!AD388)</f>
        <v/>
      </c>
      <c r="M385" s="356" t="str">
        <f>IF('Mapa R. Fiscal'!P388="","",'Mapa R. Fiscal'!P388)</f>
        <v/>
      </c>
      <c r="N385" s="70"/>
      <c r="O385" s="70"/>
      <c r="P385" s="70"/>
      <c r="Q385" s="194"/>
    </row>
    <row r="386" spans="1:17" ht="51.75" customHeight="1" x14ac:dyDescent="0.25">
      <c r="A386" s="118" t="s">
        <v>1006</v>
      </c>
      <c r="B386" s="797"/>
      <c r="C386" s="799"/>
      <c r="D386" s="800"/>
      <c r="E386" s="799"/>
      <c r="F386" s="801"/>
      <c r="G386" s="801"/>
      <c r="H386" s="802"/>
      <c r="I386" s="475" t="str">
        <f>IF('Mapa R. Fiscal'!Y389="","",'Mapa R. Fiscal'!Y389)</f>
        <v/>
      </c>
      <c r="J386" s="475" t="str">
        <f>IF('Mapa R. Fiscal'!AA389="","",'Mapa R. Fiscal'!AA389)</f>
        <v/>
      </c>
      <c r="K386" s="475" t="str">
        <f t="shared" si="5"/>
        <v/>
      </c>
      <c r="L386" s="475" t="str">
        <f>IF('Mapa R. Fiscal'!AD389="","",'Mapa R. Fiscal'!AD389)</f>
        <v/>
      </c>
      <c r="M386" s="356" t="str">
        <f>IF('Mapa R. Fiscal'!P389="","",'Mapa R. Fiscal'!P389)</f>
        <v/>
      </c>
      <c r="N386" s="70"/>
      <c r="O386" s="70"/>
      <c r="P386" s="70"/>
      <c r="Q386" s="194"/>
    </row>
    <row r="387" spans="1:17" ht="51.75" customHeight="1" x14ac:dyDescent="0.25">
      <c r="A387" s="118" t="s">
        <v>1007</v>
      </c>
      <c r="B387" s="797"/>
      <c r="C387" s="799"/>
      <c r="D387" s="800"/>
      <c r="E387" s="799"/>
      <c r="F387" s="801"/>
      <c r="G387" s="801"/>
      <c r="H387" s="802"/>
      <c r="I387" s="475" t="str">
        <f>IF('Mapa R. Fiscal'!Y390="","",'Mapa R. Fiscal'!Y390)</f>
        <v/>
      </c>
      <c r="J387" s="475" t="str">
        <f>IF('Mapa R. Fiscal'!AA390="","",'Mapa R. Fiscal'!AA390)</f>
        <v/>
      </c>
      <c r="K387" s="475" t="str">
        <f t="shared" si="5"/>
        <v/>
      </c>
      <c r="L387" s="475" t="str">
        <f>IF('Mapa R. Fiscal'!AD390="","",'Mapa R. Fiscal'!AD390)</f>
        <v/>
      </c>
      <c r="M387" s="356" t="str">
        <f>IF('Mapa R. Fiscal'!P390="","",'Mapa R. Fiscal'!P390)</f>
        <v/>
      </c>
      <c r="N387" s="70"/>
      <c r="O387" s="70"/>
      <c r="P387" s="70"/>
      <c r="Q387" s="194"/>
    </row>
    <row r="388" spans="1:17" ht="51.75" customHeight="1" x14ac:dyDescent="0.25">
      <c r="A388" s="118" t="s">
        <v>1008</v>
      </c>
      <c r="B388" s="797"/>
      <c r="C388" s="799"/>
      <c r="D388" s="800"/>
      <c r="E388" s="799"/>
      <c r="F388" s="801"/>
      <c r="G388" s="801"/>
      <c r="H388" s="802"/>
      <c r="I388" s="475" t="str">
        <f>IF('Mapa R. Fiscal'!Y391="","",'Mapa R. Fiscal'!Y391)</f>
        <v/>
      </c>
      <c r="J388" s="475" t="str">
        <f>IF('Mapa R. Fiscal'!AA391="","",'Mapa R. Fiscal'!AA391)</f>
        <v/>
      </c>
      <c r="K388" s="475" t="str">
        <f t="shared" si="5"/>
        <v/>
      </c>
      <c r="L388" s="475" t="str">
        <f>IF('Mapa R. Fiscal'!AD391="","",'Mapa R. Fiscal'!AD391)</f>
        <v/>
      </c>
      <c r="M388" s="356" t="str">
        <f>IF('Mapa R. Fiscal'!P391="","",'Mapa R. Fiscal'!P391)</f>
        <v/>
      </c>
      <c r="N388" s="70"/>
      <c r="O388" s="70"/>
      <c r="P388" s="70"/>
      <c r="Q388" s="194"/>
    </row>
    <row r="389" spans="1:17" ht="51.75" customHeight="1" x14ac:dyDescent="0.25">
      <c r="A389" s="118" t="s">
        <v>1009</v>
      </c>
      <c r="B389" s="797"/>
      <c r="C389" s="799"/>
      <c r="D389" s="800"/>
      <c r="E389" s="799"/>
      <c r="F389" s="801"/>
      <c r="G389" s="801"/>
      <c r="H389" s="802"/>
      <c r="I389" s="475" t="str">
        <f>IF('Mapa R. Fiscal'!Y392="","",'Mapa R. Fiscal'!Y392)</f>
        <v/>
      </c>
      <c r="J389" s="475" t="str">
        <f>IF('Mapa R. Fiscal'!AA392="","",'Mapa R. Fiscal'!AA392)</f>
        <v/>
      </c>
      <c r="K389" s="475" t="str">
        <f t="shared" si="5"/>
        <v/>
      </c>
      <c r="L389" s="475" t="str">
        <f>IF('Mapa R. Fiscal'!AD392="","",'Mapa R. Fiscal'!AD392)</f>
        <v/>
      </c>
      <c r="M389" s="356" t="str">
        <f>IF('Mapa R. Fiscal'!P392="","",'Mapa R. Fiscal'!P392)</f>
        <v/>
      </c>
      <c r="N389" s="70"/>
      <c r="O389" s="70"/>
      <c r="P389" s="70"/>
      <c r="Q389" s="194"/>
    </row>
    <row r="390" spans="1:17" ht="51.75" customHeight="1" x14ac:dyDescent="0.25">
      <c r="A390" s="118" t="s">
        <v>1010</v>
      </c>
      <c r="B390" s="797"/>
      <c r="C390" s="799"/>
      <c r="D390" s="800"/>
      <c r="E390" s="799"/>
      <c r="F390" s="801"/>
      <c r="G390" s="801"/>
      <c r="H390" s="802"/>
      <c r="I390" s="475" t="str">
        <f>IF('Mapa R. Fiscal'!Y393="","",'Mapa R. Fiscal'!Y393)</f>
        <v/>
      </c>
      <c r="J390" s="475" t="str">
        <f>IF('Mapa R. Fiscal'!AA393="","",'Mapa R. Fiscal'!AA393)</f>
        <v/>
      </c>
      <c r="K390" s="475" t="str">
        <f t="shared" si="5"/>
        <v/>
      </c>
      <c r="L390" s="475" t="str">
        <f>IF('Mapa R. Fiscal'!AD393="","",'Mapa R. Fiscal'!AD393)</f>
        <v/>
      </c>
      <c r="M390" s="356" t="str">
        <f>IF('Mapa R. Fiscal'!P393="","",'Mapa R. Fiscal'!P393)</f>
        <v/>
      </c>
      <c r="N390" s="70"/>
      <c r="O390" s="70"/>
      <c r="P390" s="70"/>
      <c r="Q390" s="194"/>
    </row>
    <row r="391" spans="1:17" ht="51.75" customHeight="1" x14ac:dyDescent="0.25">
      <c r="A391" s="118" t="s">
        <v>1011</v>
      </c>
      <c r="B391" s="796"/>
      <c r="C391" s="798" t="str">
        <f>IF('Mapa R. Fiscal'!E394="","",'Mapa R. Fiscal'!E394)</f>
        <v/>
      </c>
      <c r="D391" s="804"/>
      <c r="E391" s="798" t="str">
        <f>IF('[3]Mapa R. Fiscal '!D394="","",'[3]Mapa R. Fiscal '!D394)</f>
        <v/>
      </c>
      <c r="F391" s="878" t="str">
        <f>IF('Mapa R. Fiscal'!H394="","",'Mapa R. Fiscal'!H394)</f>
        <v/>
      </c>
      <c r="G391" s="878" t="str">
        <f>IF('Mapa R. Fiscal'!L394="","",'Mapa R. Fiscal'!L394)</f>
        <v/>
      </c>
      <c r="H391" s="80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75" t="str">
        <f>IF('Mapa R. Fiscal'!Y394="","",'Mapa R. Fiscal'!Y394)</f>
        <v/>
      </c>
      <c r="J391" s="475" t="str">
        <f>IF('Mapa R. Fiscal'!AA394="","",'Mapa R. Fiscal'!AA394)</f>
        <v/>
      </c>
      <c r="K391" s="475"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75" t="str">
        <f>IF('Mapa R. Fiscal'!AD394="","",'Mapa R. Fiscal'!AD394)</f>
        <v/>
      </c>
      <c r="M391" s="356" t="str">
        <f>IF('Mapa R. Fiscal'!P394="","",'Mapa R. Fiscal'!P394)</f>
        <v/>
      </c>
      <c r="N391" s="70"/>
      <c r="O391" s="70"/>
      <c r="P391" s="70"/>
      <c r="Q391" s="194"/>
    </row>
    <row r="392" spans="1:17" ht="51.75" customHeight="1" x14ac:dyDescent="0.25">
      <c r="A392" s="118" t="s">
        <v>1012</v>
      </c>
      <c r="B392" s="797"/>
      <c r="C392" s="799"/>
      <c r="D392" s="800"/>
      <c r="E392" s="799"/>
      <c r="F392" s="801"/>
      <c r="G392" s="801"/>
      <c r="H392" s="802"/>
      <c r="I392" s="475" t="str">
        <f>IF('Mapa R. Fiscal'!Y395="","",'Mapa R. Fiscal'!Y395)</f>
        <v/>
      </c>
      <c r="J392" s="475" t="str">
        <f>IF('Mapa R. Fiscal'!AA395="","",'Mapa R. Fiscal'!AA395)</f>
        <v/>
      </c>
      <c r="K392" s="475" t="str">
        <f t="shared" si="6"/>
        <v/>
      </c>
      <c r="L392" s="475" t="str">
        <f>IF('Mapa R. Fiscal'!AD395="","",'Mapa R. Fiscal'!AD395)</f>
        <v/>
      </c>
      <c r="M392" s="356" t="str">
        <f>IF('Mapa R. Fiscal'!P395="","",'Mapa R. Fiscal'!P395)</f>
        <v/>
      </c>
      <c r="N392" s="70"/>
      <c r="O392" s="70"/>
      <c r="P392" s="70"/>
      <c r="Q392" s="194"/>
    </row>
    <row r="393" spans="1:17" ht="51.75" customHeight="1" x14ac:dyDescent="0.25">
      <c r="A393" s="118" t="s">
        <v>1013</v>
      </c>
      <c r="B393" s="797"/>
      <c r="C393" s="799"/>
      <c r="D393" s="800"/>
      <c r="E393" s="799"/>
      <c r="F393" s="801"/>
      <c r="G393" s="801"/>
      <c r="H393" s="802"/>
      <c r="I393" s="475" t="str">
        <f>IF('Mapa R. Fiscal'!Y396="","",'Mapa R. Fiscal'!Y396)</f>
        <v/>
      </c>
      <c r="J393" s="475" t="str">
        <f>IF('Mapa R. Fiscal'!AA396="","",'Mapa R. Fiscal'!AA396)</f>
        <v/>
      </c>
      <c r="K393" s="475" t="str">
        <f t="shared" si="6"/>
        <v/>
      </c>
      <c r="L393" s="475" t="str">
        <f>IF('Mapa R. Fiscal'!AD396="","",'Mapa R. Fiscal'!AD396)</f>
        <v/>
      </c>
      <c r="M393" s="356" t="str">
        <f>IF('Mapa R. Fiscal'!P396="","",'Mapa R. Fiscal'!P396)</f>
        <v/>
      </c>
      <c r="N393" s="70"/>
      <c r="O393" s="70"/>
      <c r="P393" s="70"/>
      <c r="Q393" s="194"/>
    </row>
    <row r="394" spans="1:17" ht="51.75" customHeight="1" x14ac:dyDescent="0.25">
      <c r="A394" s="118" t="s">
        <v>1014</v>
      </c>
      <c r="B394" s="797"/>
      <c r="C394" s="799"/>
      <c r="D394" s="800"/>
      <c r="E394" s="799"/>
      <c r="F394" s="801"/>
      <c r="G394" s="801"/>
      <c r="H394" s="802"/>
      <c r="I394" s="475" t="str">
        <f>IF('Mapa R. Fiscal'!Y397="","",'Mapa R. Fiscal'!Y397)</f>
        <v/>
      </c>
      <c r="J394" s="475" t="str">
        <f>IF('Mapa R. Fiscal'!AA397="","",'Mapa R. Fiscal'!AA397)</f>
        <v/>
      </c>
      <c r="K394" s="475" t="str">
        <f t="shared" si="6"/>
        <v/>
      </c>
      <c r="L394" s="475" t="str">
        <f>IF('Mapa R. Fiscal'!AD397="","",'Mapa R. Fiscal'!AD397)</f>
        <v/>
      </c>
      <c r="M394" s="356" t="str">
        <f>IF('Mapa R. Fiscal'!P397="","",'Mapa R. Fiscal'!P397)</f>
        <v/>
      </c>
      <c r="N394" s="70"/>
      <c r="O394" s="70"/>
      <c r="P394" s="70"/>
      <c r="Q394" s="194"/>
    </row>
    <row r="395" spans="1:17" ht="51.75" customHeight="1" x14ac:dyDescent="0.25">
      <c r="A395" s="118" t="s">
        <v>1015</v>
      </c>
      <c r="B395" s="797"/>
      <c r="C395" s="799"/>
      <c r="D395" s="800"/>
      <c r="E395" s="799"/>
      <c r="F395" s="801"/>
      <c r="G395" s="801"/>
      <c r="H395" s="802"/>
      <c r="I395" s="475" t="str">
        <f>IF('Mapa R. Fiscal'!Y398="","",'Mapa R. Fiscal'!Y398)</f>
        <v/>
      </c>
      <c r="J395" s="475" t="str">
        <f>IF('Mapa R. Fiscal'!AA398="","",'Mapa R. Fiscal'!AA398)</f>
        <v/>
      </c>
      <c r="K395" s="475" t="str">
        <f t="shared" si="6"/>
        <v/>
      </c>
      <c r="L395" s="475" t="str">
        <f>IF('Mapa R. Fiscal'!AD398="","",'Mapa R. Fiscal'!AD398)</f>
        <v/>
      </c>
      <c r="M395" s="356" t="str">
        <f>IF('Mapa R. Fiscal'!P398="","",'Mapa R. Fiscal'!P398)</f>
        <v/>
      </c>
      <c r="N395" s="70"/>
      <c r="O395" s="70"/>
      <c r="P395" s="70"/>
      <c r="Q395" s="194"/>
    </row>
    <row r="396" spans="1:17" ht="51.75" customHeight="1" x14ac:dyDescent="0.25">
      <c r="A396" s="118" t="s">
        <v>1016</v>
      </c>
      <c r="B396" s="797"/>
      <c r="C396" s="799"/>
      <c r="D396" s="800"/>
      <c r="E396" s="799"/>
      <c r="F396" s="801"/>
      <c r="G396" s="801"/>
      <c r="H396" s="802"/>
      <c r="I396" s="475" t="str">
        <f>IF('Mapa R. Fiscal'!Y399="","",'Mapa R. Fiscal'!Y399)</f>
        <v/>
      </c>
      <c r="J396" s="475" t="str">
        <f>IF('Mapa R. Fiscal'!AA399="","",'Mapa R. Fiscal'!AA399)</f>
        <v/>
      </c>
      <c r="K396" s="475" t="str">
        <f t="shared" si="6"/>
        <v/>
      </c>
      <c r="L396" s="475" t="str">
        <f>IF('Mapa R. Fiscal'!AD399="","",'Mapa R. Fiscal'!AD399)</f>
        <v/>
      </c>
      <c r="M396" s="356" t="str">
        <f>IF('Mapa R. Fiscal'!P399="","",'Mapa R. Fiscal'!P399)</f>
        <v/>
      </c>
      <c r="N396" s="70"/>
      <c r="O396" s="70"/>
      <c r="P396" s="70"/>
      <c r="Q396" s="194"/>
    </row>
    <row r="397" spans="1:17" ht="51.75" customHeight="1" x14ac:dyDescent="0.25">
      <c r="A397" s="118" t="s">
        <v>1017</v>
      </c>
      <c r="B397" s="796"/>
      <c r="C397" s="798" t="str">
        <f>IF('Mapa R. Fiscal'!E400="","",'Mapa R. Fiscal'!E400)</f>
        <v/>
      </c>
      <c r="D397" s="804"/>
      <c r="E397" s="798" t="str">
        <f>IF('[3]Mapa R. Fiscal '!D400="","",'[3]Mapa R. Fiscal '!D400)</f>
        <v/>
      </c>
      <c r="F397" s="878" t="str">
        <f>IF('Mapa R. Fiscal'!H400="","",'Mapa R. Fiscal'!H400)</f>
        <v/>
      </c>
      <c r="G397" s="878" t="str">
        <f>IF('Mapa R. Fiscal'!L400="","",'Mapa R. Fiscal'!L400)</f>
        <v/>
      </c>
      <c r="H397" s="80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75" t="str">
        <f>IF('Mapa R. Fiscal'!Y400="","",'Mapa R. Fiscal'!Y400)</f>
        <v/>
      </c>
      <c r="J397" s="475" t="str">
        <f>IF('Mapa R. Fiscal'!AA400="","",'Mapa R. Fiscal'!AA400)</f>
        <v/>
      </c>
      <c r="K397" s="475" t="str">
        <f t="shared" si="6"/>
        <v/>
      </c>
      <c r="L397" s="475" t="str">
        <f>IF('Mapa R. Fiscal'!AD400="","",'Mapa R. Fiscal'!AD400)</f>
        <v/>
      </c>
      <c r="M397" s="356" t="str">
        <f>IF('Mapa R. Fiscal'!P400="","",'Mapa R. Fiscal'!P400)</f>
        <v/>
      </c>
      <c r="N397" s="70"/>
      <c r="O397" s="70"/>
      <c r="P397" s="70"/>
      <c r="Q397" s="194"/>
    </row>
    <row r="398" spans="1:17" ht="51.75" customHeight="1" x14ac:dyDescent="0.25">
      <c r="A398" s="118" t="s">
        <v>1018</v>
      </c>
      <c r="B398" s="797"/>
      <c r="C398" s="799"/>
      <c r="D398" s="800"/>
      <c r="E398" s="799"/>
      <c r="F398" s="801"/>
      <c r="G398" s="801"/>
      <c r="H398" s="802"/>
      <c r="I398" s="475" t="str">
        <f>IF('Mapa R. Fiscal'!Y401="","",'Mapa R. Fiscal'!Y401)</f>
        <v/>
      </c>
      <c r="J398" s="475" t="str">
        <f>IF('Mapa R. Fiscal'!AA401="","",'Mapa R. Fiscal'!AA401)</f>
        <v/>
      </c>
      <c r="K398" s="475" t="str">
        <f t="shared" si="6"/>
        <v/>
      </c>
      <c r="L398" s="475" t="str">
        <f>IF('Mapa R. Fiscal'!AD401="","",'Mapa R. Fiscal'!AD401)</f>
        <v/>
      </c>
      <c r="M398" s="356" t="str">
        <f>IF('Mapa R. Fiscal'!P401="","",'Mapa R. Fiscal'!P401)</f>
        <v/>
      </c>
      <c r="N398" s="70"/>
      <c r="O398" s="70"/>
      <c r="P398" s="70"/>
      <c r="Q398" s="194"/>
    </row>
    <row r="399" spans="1:17" ht="51.75" customHeight="1" x14ac:dyDescent="0.25">
      <c r="A399" s="118" t="s">
        <v>1019</v>
      </c>
      <c r="B399" s="797"/>
      <c r="C399" s="799"/>
      <c r="D399" s="800"/>
      <c r="E399" s="799"/>
      <c r="F399" s="801"/>
      <c r="G399" s="801"/>
      <c r="H399" s="802"/>
      <c r="I399" s="475" t="str">
        <f>IF('Mapa R. Fiscal'!Y402="","",'Mapa R. Fiscal'!Y402)</f>
        <v/>
      </c>
      <c r="J399" s="475" t="str">
        <f>IF('Mapa R. Fiscal'!AA402="","",'Mapa R. Fiscal'!AA402)</f>
        <v/>
      </c>
      <c r="K399" s="475" t="str">
        <f t="shared" si="6"/>
        <v/>
      </c>
      <c r="L399" s="475" t="str">
        <f>IF('Mapa R. Fiscal'!AD402="","",'Mapa R. Fiscal'!AD402)</f>
        <v/>
      </c>
      <c r="M399" s="356" t="str">
        <f>IF('Mapa R. Fiscal'!P402="","",'Mapa R. Fiscal'!P402)</f>
        <v/>
      </c>
      <c r="N399" s="70"/>
      <c r="O399" s="70"/>
      <c r="P399" s="70"/>
      <c r="Q399" s="194"/>
    </row>
    <row r="400" spans="1:17" ht="51.75" customHeight="1" x14ac:dyDescent="0.25">
      <c r="A400" s="118" t="s">
        <v>1020</v>
      </c>
      <c r="B400" s="797"/>
      <c r="C400" s="799"/>
      <c r="D400" s="800"/>
      <c r="E400" s="799"/>
      <c r="F400" s="801"/>
      <c r="G400" s="801"/>
      <c r="H400" s="802"/>
      <c r="I400" s="475" t="str">
        <f>IF('Mapa R. Fiscal'!Y403="","",'Mapa R. Fiscal'!Y403)</f>
        <v/>
      </c>
      <c r="J400" s="475" t="str">
        <f>IF('Mapa R. Fiscal'!AA403="","",'Mapa R. Fiscal'!AA403)</f>
        <v/>
      </c>
      <c r="K400" s="475" t="str">
        <f t="shared" si="6"/>
        <v/>
      </c>
      <c r="L400" s="475" t="str">
        <f>IF('Mapa R. Fiscal'!AD403="","",'Mapa R. Fiscal'!AD403)</f>
        <v/>
      </c>
      <c r="M400" s="356" t="str">
        <f>IF('Mapa R. Fiscal'!P403="","",'Mapa R. Fiscal'!P403)</f>
        <v/>
      </c>
      <c r="N400" s="70"/>
      <c r="O400" s="70"/>
      <c r="P400" s="70"/>
      <c r="Q400" s="194"/>
    </row>
    <row r="401" spans="1:17" ht="51.75" customHeight="1" x14ac:dyDescent="0.25">
      <c r="A401" s="118" t="s">
        <v>1021</v>
      </c>
      <c r="B401" s="797"/>
      <c r="C401" s="799"/>
      <c r="D401" s="800"/>
      <c r="E401" s="799"/>
      <c r="F401" s="801"/>
      <c r="G401" s="801"/>
      <c r="H401" s="802"/>
      <c r="I401" s="475" t="str">
        <f>IF('Mapa R. Fiscal'!Y404="","",'Mapa R. Fiscal'!Y404)</f>
        <v/>
      </c>
      <c r="J401" s="475" t="str">
        <f>IF('Mapa R. Fiscal'!AA404="","",'Mapa R. Fiscal'!AA404)</f>
        <v/>
      </c>
      <c r="K401" s="475" t="str">
        <f t="shared" si="6"/>
        <v/>
      </c>
      <c r="L401" s="475" t="str">
        <f>IF('Mapa R. Fiscal'!AD404="","",'Mapa R. Fiscal'!AD404)</f>
        <v/>
      </c>
      <c r="M401" s="356" t="str">
        <f>IF('Mapa R. Fiscal'!P404="","",'Mapa R. Fiscal'!P404)</f>
        <v/>
      </c>
      <c r="N401" s="70"/>
      <c r="O401" s="70"/>
      <c r="P401" s="70"/>
      <c r="Q401" s="194"/>
    </row>
    <row r="402" spans="1:17" ht="51.75" customHeight="1" x14ac:dyDescent="0.25">
      <c r="A402" s="118" t="s">
        <v>1022</v>
      </c>
      <c r="B402" s="797"/>
      <c r="C402" s="799"/>
      <c r="D402" s="800"/>
      <c r="E402" s="799"/>
      <c r="F402" s="801"/>
      <c r="G402" s="801"/>
      <c r="H402" s="802"/>
      <c r="I402" s="475" t="str">
        <f>IF('Mapa R. Fiscal'!Y405="","",'Mapa R. Fiscal'!Y405)</f>
        <v/>
      </c>
      <c r="J402" s="475" t="str">
        <f>IF('Mapa R. Fiscal'!AA405="","",'Mapa R. Fiscal'!AA405)</f>
        <v/>
      </c>
      <c r="K402" s="475" t="str">
        <f t="shared" si="6"/>
        <v/>
      </c>
      <c r="L402" s="475" t="str">
        <f>IF('Mapa R. Fiscal'!AD405="","",'Mapa R. Fiscal'!AD405)</f>
        <v/>
      </c>
      <c r="M402" s="356" t="str">
        <f>IF('Mapa R. Fiscal'!P405="","",'Mapa R. Fiscal'!P405)</f>
        <v/>
      </c>
      <c r="N402" s="70"/>
      <c r="O402" s="70"/>
      <c r="P402" s="70"/>
      <c r="Q402" s="194"/>
    </row>
    <row r="403" spans="1:17" ht="51.75" customHeight="1" x14ac:dyDescent="0.25">
      <c r="A403" s="118" t="s">
        <v>1023</v>
      </c>
      <c r="B403" s="796"/>
      <c r="C403" s="798" t="str">
        <f>IF('Mapa R. Fiscal'!E406="","",'Mapa R. Fiscal'!E406)</f>
        <v/>
      </c>
      <c r="D403" s="804"/>
      <c r="E403" s="798" t="str">
        <f>IF('[3]Mapa R. Fiscal '!D406="","",'[3]Mapa R. Fiscal '!D406)</f>
        <v/>
      </c>
      <c r="F403" s="878" t="str">
        <f>IF('Mapa R. Fiscal'!H406="","",'Mapa R. Fiscal'!H406)</f>
        <v/>
      </c>
      <c r="G403" s="878" t="str">
        <f>IF('Mapa R. Fiscal'!L406="","",'Mapa R. Fiscal'!L406)</f>
        <v/>
      </c>
      <c r="H403" s="80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75" t="str">
        <f>IF('Mapa R. Fiscal'!Y406="","",'Mapa R. Fiscal'!Y406)</f>
        <v/>
      </c>
      <c r="J403" s="475" t="str">
        <f>IF('Mapa R. Fiscal'!AA406="","",'Mapa R. Fiscal'!AA406)</f>
        <v/>
      </c>
      <c r="K403" s="475" t="str">
        <f t="shared" si="6"/>
        <v/>
      </c>
      <c r="L403" s="475" t="str">
        <f>IF('Mapa R. Fiscal'!AD406="","",'Mapa R. Fiscal'!AD406)</f>
        <v/>
      </c>
      <c r="M403" s="356" t="str">
        <f>IF('Mapa R. Fiscal'!P406="","",'Mapa R. Fiscal'!P406)</f>
        <v/>
      </c>
      <c r="N403" s="70"/>
      <c r="O403" s="70"/>
      <c r="P403" s="70"/>
      <c r="Q403" s="194"/>
    </row>
    <row r="404" spans="1:17" ht="51.75" customHeight="1" x14ac:dyDescent="0.25">
      <c r="A404" s="118" t="s">
        <v>1024</v>
      </c>
      <c r="B404" s="797"/>
      <c r="C404" s="799"/>
      <c r="D404" s="800"/>
      <c r="E404" s="799"/>
      <c r="F404" s="801"/>
      <c r="G404" s="801"/>
      <c r="H404" s="802"/>
      <c r="I404" s="475" t="str">
        <f>IF('Mapa R. Fiscal'!Y407="","",'Mapa R. Fiscal'!Y407)</f>
        <v/>
      </c>
      <c r="J404" s="475" t="str">
        <f>IF('Mapa R. Fiscal'!AA407="","",'Mapa R. Fiscal'!AA407)</f>
        <v/>
      </c>
      <c r="K404" s="475" t="str">
        <f t="shared" si="6"/>
        <v/>
      </c>
      <c r="L404" s="475" t="str">
        <f>IF('Mapa R. Fiscal'!AD407="","",'Mapa R. Fiscal'!AD407)</f>
        <v/>
      </c>
      <c r="M404" s="356" t="str">
        <f>IF('Mapa R. Fiscal'!P407="","",'Mapa R. Fiscal'!P407)</f>
        <v/>
      </c>
      <c r="N404" s="70"/>
      <c r="O404" s="70"/>
      <c r="P404" s="70"/>
      <c r="Q404" s="194"/>
    </row>
    <row r="405" spans="1:17" ht="51.75" customHeight="1" x14ac:dyDescent="0.25">
      <c r="A405" s="118" t="s">
        <v>1025</v>
      </c>
      <c r="B405" s="797"/>
      <c r="C405" s="799"/>
      <c r="D405" s="800"/>
      <c r="E405" s="799"/>
      <c r="F405" s="801"/>
      <c r="G405" s="801"/>
      <c r="H405" s="802"/>
      <c r="I405" s="475" t="str">
        <f>IF('Mapa R. Fiscal'!Y408="","",'Mapa R. Fiscal'!Y408)</f>
        <v/>
      </c>
      <c r="J405" s="475" t="str">
        <f>IF('Mapa R. Fiscal'!AA408="","",'Mapa R. Fiscal'!AA408)</f>
        <v/>
      </c>
      <c r="K405" s="475" t="str">
        <f t="shared" si="6"/>
        <v/>
      </c>
      <c r="L405" s="475" t="str">
        <f>IF('Mapa R. Fiscal'!AD408="","",'Mapa R. Fiscal'!AD408)</f>
        <v/>
      </c>
      <c r="M405" s="356" t="str">
        <f>IF('Mapa R. Fiscal'!P408="","",'Mapa R. Fiscal'!P408)</f>
        <v/>
      </c>
      <c r="N405" s="70"/>
      <c r="O405" s="70"/>
      <c r="P405" s="70"/>
      <c r="Q405" s="194"/>
    </row>
    <row r="406" spans="1:17" ht="51.75" customHeight="1" x14ac:dyDescent="0.25">
      <c r="A406" s="118" t="s">
        <v>1026</v>
      </c>
      <c r="B406" s="797"/>
      <c r="C406" s="799"/>
      <c r="D406" s="800"/>
      <c r="E406" s="799"/>
      <c r="F406" s="801"/>
      <c r="G406" s="801"/>
      <c r="H406" s="802"/>
      <c r="I406" s="475" t="str">
        <f>IF('Mapa R. Fiscal'!Y409="","",'Mapa R. Fiscal'!Y409)</f>
        <v/>
      </c>
      <c r="J406" s="475" t="str">
        <f>IF('Mapa R. Fiscal'!AA409="","",'Mapa R. Fiscal'!AA409)</f>
        <v/>
      </c>
      <c r="K406" s="475" t="str">
        <f t="shared" si="6"/>
        <v/>
      </c>
      <c r="L406" s="475" t="str">
        <f>IF('Mapa R. Fiscal'!AD409="","",'Mapa R. Fiscal'!AD409)</f>
        <v/>
      </c>
      <c r="M406" s="356" t="str">
        <f>IF('Mapa R. Fiscal'!P409="","",'Mapa R. Fiscal'!P409)</f>
        <v/>
      </c>
      <c r="N406" s="70"/>
      <c r="O406" s="70"/>
      <c r="P406" s="70"/>
      <c r="Q406" s="194"/>
    </row>
    <row r="407" spans="1:17" ht="51.75" customHeight="1" x14ac:dyDescent="0.25">
      <c r="A407" s="118" t="s">
        <v>1027</v>
      </c>
      <c r="B407" s="797"/>
      <c r="C407" s="799"/>
      <c r="D407" s="800"/>
      <c r="E407" s="799"/>
      <c r="F407" s="801"/>
      <c r="G407" s="801"/>
      <c r="H407" s="802"/>
      <c r="I407" s="475" t="str">
        <f>IF('Mapa R. Fiscal'!Y410="","",'Mapa R. Fiscal'!Y410)</f>
        <v/>
      </c>
      <c r="J407" s="475" t="str">
        <f>IF('Mapa R. Fiscal'!AA410="","",'Mapa R. Fiscal'!AA410)</f>
        <v/>
      </c>
      <c r="K407" s="475" t="str">
        <f t="shared" si="6"/>
        <v/>
      </c>
      <c r="L407" s="475" t="str">
        <f>IF('Mapa R. Fiscal'!AD410="","",'Mapa R. Fiscal'!AD410)</f>
        <v/>
      </c>
      <c r="M407" s="356" t="str">
        <f>IF('Mapa R. Fiscal'!P410="","",'Mapa R. Fiscal'!P410)</f>
        <v/>
      </c>
      <c r="N407" s="70"/>
      <c r="O407" s="70"/>
      <c r="P407" s="70"/>
      <c r="Q407" s="194"/>
    </row>
    <row r="408" spans="1:17" ht="51.75" customHeight="1" x14ac:dyDescent="0.25">
      <c r="A408" s="118" t="s">
        <v>1028</v>
      </c>
      <c r="B408" s="797"/>
      <c r="C408" s="799"/>
      <c r="D408" s="800"/>
      <c r="E408" s="799"/>
      <c r="F408" s="801"/>
      <c r="G408" s="801"/>
      <c r="H408" s="802"/>
      <c r="I408" s="475" t="str">
        <f>IF('Mapa R. Fiscal'!Y411="","",'Mapa R. Fiscal'!Y411)</f>
        <v/>
      </c>
      <c r="J408" s="475" t="str">
        <f>IF('Mapa R. Fiscal'!AA411="","",'Mapa R. Fiscal'!AA411)</f>
        <v/>
      </c>
      <c r="K408" s="475" t="str">
        <f t="shared" si="6"/>
        <v/>
      </c>
      <c r="L408" s="475" t="str">
        <f>IF('Mapa R. Fiscal'!AD411="","",'Mapa R. Fiscal'!AD411)</f>
        <v/>
      </c>
      <c r="M408" s="356" t="str">
        <f>IF('Mapa R. Fiscal'!P411="","",'Mapa R. Fiscal'!P411)</f>
        <v/>
      </c>
      <c r="N408" s="70"/>
      <c r="O408" s="70"/>
      <c r="P408" s="70"/>
      <c r="Q408" s="194"/>
    </row>
    <row r="409" spans="1:17" ht="51.75" customHeight="1" x14ac:dyDescent="0.25">
      <c r="A409" s="118" t="s">
        <v>1029</v>
      </c>
      <c r="B409" s="796"/>
      <c r="C409" s="798" t="str">
        <f>IF('Mapa R. Fiscal'!E412="","",'Mapa R. Fiscal'!E412)</f>
        <v/>
      </c>
      <c r="D409" s="804"/>
      <c r="E409" s="798" t="e">
        <f>IF('[4]Mapa R. Fiscal'!D412="","",'[4]Mapa R. Fiscal'!D412)</f>
        <v>#REF!</v>
      </c>
      <c r="F409" s="878" t="str">
        <f>IF('Mapa R. Fiscal'!H412="","",'Mapa R. Fiscal'!H412)</f>
        <v/>
      </c>
      <c r="G409" s="878" t="str">
        <f>IF('Mapa R. Fiscal'!L412="","",'Mapa R. Fiscal'!L412)</f>
        <v/>
      </c>
      <c r="H409" s="80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75" t="str">
        <f>IF('Mapa R. Fiscal'!Y412="","",'Mapa R. Fiscal'!Y412)</f>
        <v/>
      </c>
      <c r="J409" s="475" t="str">
        <f>IF('Mapa R. Fiscal'!AA412="","",'Mapa R. Fiscal'!AA412)</f>
        <v/>
      </c>
      <c r="K409" s="475" t="str">
        <f t="shared" si="6"/>
        <v/>
      </c>
      <c r="L409" s="475" t="str">
        <f>IF('Mapa R. Fiscal'!AD412="","",'Mapa R. Fiscal'!AD412)</f>
        <v/>
      </c>
      <c r="M409" s="356" t="str">
        <f>IF('Mapa R. Fiscal'!P412="","",'Mapa R. Fiscal'!P412)</f>
        <v/>
      </c>
      <c r="N409" s="70"/>
      <c r="O409" s="70"/>
      <c r="P409" s="70"/>
      <c r="Q409" s="194"/>
    </row>
    <row r="410" spans="1:17" ht="51.75" customHeight="1" x14ac:dyDescent="0.25">
      <c r="A410" s="118" t="s">
        <v>1030</v>
      </c>
      <c r="B410" s="797"/>
      <c r="C410" s="799"/>
      <c r="D410" s="800"/>
      <c r="E410" s="799"/>
      <c r="F410" s="801"/>
      <c r="G410" s="801"/>
      <c r="H410" s="802"/>
      <c r="I410" s="475" t="str">
        <f>IF('Mapa R. Fiscal'!Y413="","",'Mapa R. Fiscal'!Y413)</f>
        <v/>
      </c>
      <c r="J410" s="475" t="str">
        <f>IF('Mapa R. Fiscal'!AA413="","",'Mapa R. Fiscal'!AA413)</f>
        <v/>
      </c>
      <c r="K410" s="475" t="str">
        <f t="shared" si="6"/>
        <v/>
      </c>
      <c r="L410" s="475" t="str">
        <f>IF('Mapa R. Fiscal'!AD413="","",'Mapa R. Fiscal'!AD413)</f>
        <v/>
      </c>
      <c r="M410" s="356" t="str">
        <f>IF('Mapa R. Fiscal'!P413="","",'Mapa R. Fiscal'!P413)</f>
        <v/>
      </c>
      <c r="N410" s="70"/>
      <c r="O410" s="70"/>
      <c r="P410" s="70"/>
      <c r="Q410" s="194"/>
    </row>
    <row r="411" spans="1:17" ht="51.75" customHeight="1" x14ac:dyDescent="0.25">
      <c r="A411" s="118" t="s">
        <v>1031</v>
      </c>
      <c r="B411" s="797"/>
      <c r="C411" s="799"/>
      <c r="D411" s="800"/>
      <c r="E411" s="799"/>
      <c r="F411" s="801"/>
      <c r="G411" s="801"/>
      <c r="H411" s="802"/>
      <c r="I411" s="475" t="str">
        <f>IF('Mapa R. Fiscal'!Y414="","",'Mapa R. Fiscal'!Y414)</f>
        <v/>
      </c>
      <c r="J411" s="475" t="str">
        <f>IF('Mapa R. Fiscal'!AA414="","",'Mapa R. Fiscal'!AA414)</f>
        <v/>
      </c>
      <c r="K411" s="475" t="str">
        <f t="shared" si="6"/>
        <v/>
      </c>
      <c r="L411" s="475" t="str">
        <f>IF('Mapa R. Fiscal'!AD414="","",'Mapa R. Fiscal'!AD414)</f>
        <v/>
      </c>
      <c r="M411" s="356" t="str">
        <f>IF('Mapa R. Fiscal'!P414="","",'Mapa R. Fiscal'!P414)</f>
        <v/>
      </c>
      <c r="N411" s="70"/>
      <c r="O411" s="70"/>
      <c r="P411" s="70"/>
      <c r="Q411" s="194"/>
    </row>
    <row r="412" spans="1:17" ht="51.75" customHeight="1" x14ac:dyDescent="0.25">
      <c r="A412" s="118" t="s">
        <v>1032</v>
      </c>
      <c r="B412" s="797"/>
      <c r="C412" s="799"/>
      <c r="D412" s="800"/>
      <c r="E412" s="799"/>
      <c r="F412" s="801"/>
      <c r="G412" s="801"/>
      <c r="H412" s="802"/>
      <c r="I412" s="475" t="str">
        <f>IF('Mapa R. Fiscal'!Y415="","",'Mapa R. Fiscal'!Y415)</f>
        <v/>
      </c>
      <c r="J412" s="475" t="str">
        <f>IF('Mapa R. Fiscal'!AA415="","",'Mapa R. Fiscal'!AA415)</f>
        <v/>
      </c>
      <c r="K412" s="475" t="str">
        <f t="shared" si="6"/>
        <v/>
      </c>
      <c r="L412" s="475" t="str">
        <f>IF('Mapa R. Fiscal'!AD415="","",'Mapa R. Fiscal'!AD415)</f>
        <v/>
      </c>
      <c r="M412" s="356" t="str">
        <f>IF('Mapa R. Fiscal'!P415="","",'Mapa R. Fiscal'!P415)</f>
        <v/>
      </c>
      <c r="N412" s="70"/>
      <c r="O412" s="70"/>
      <c r="P412" s="70"/>
      <c r="Q412" s="194"/>
    </row>
    <row r="413" spans="1:17" ht="51.75" customHeight="1" x14ac:dyDescent="0.25">
      <c r="A413" s="118" t="s">
        <v>1033</v>
      </c>
      <c r="B413" s="797"/>
      <c r="C413" s="799"/>
      <c r="D413" s="800"/>
      <c r="E413" s="799"/>
      <c r="F413" s="801"/>
      <c r="G413" s="801"/>
      <c r="H413" s="802"/>
      <c r="I413" s="475" t="str">
        <f>IF('Mapa R. Fiscal'!Y416="","",'Mapa R. Fiscal'!Y416)</f>
        <v/>
      </c>
      <c r="J413" s="475" t="str">
        <f>IF('Mapa R. Fiscal'!AA416="","",'Mapa R. Fiscal'!AA416)</f>
        <v/>
      </c>
      <c r="K413" s="475" t="str">
        <f t="shared" si="6"/>
        <v/>
      </c>
      <c r="L413" s="475" t="str">
        <f>IF('Mapa R. Fiscal'!AD416="","",'Mapa R. Fiscal'!AD416)</f>
        <v/>
      </c>
      <c r="M413" s="356" t="str">
        <f>IF('Mapa R. Fiscal'!P416="","",'Mapa R. Fiscal'!P416)</f>
        <v/>
      </c>
      <c r="N413" s="70"/>
      <c r="O413" s="70"/>
      <c r="P413" s="70"/>
      <c r="Q413" s="194"/>
    </row>
    <row r="414" spans="1:17" ht="51.75" customHeight="1" x14ac:dyDescent="0.25">
      <c r="A414" s="118" t="s">
        <v>1034</v>
      </c>
      <c r="B414" s="797"/>
      <c r="C414" s="799"/>
      <c r="D414" s="800"/>
      <c r="E414" s="799"/>
      <c r="F414" s="801"/>
      <c r="G414" s="801"/>
      <c r="H414" s="802"/>
      <c r="I414" s="475" t="str">
        <f>IF('Mapa R. Fiscal'!Y417="","",'Mapa R. Fiscal'!Y417)</f>
        <v/>
      </c>
      <c r="J414" s="475" t="str">
        <f>IF('Mapa R. Fiscal'!AA417="","",'Mapa R. Fiscal'!AA417)</f>
        <v/>
      </c>
      <c r="K414" s="475" t="str">
        <f t="shared" si="6"/>
        <v/>
      </c>
      <c r="L414" s="475" t="str">
        <f>IF('Mapa R. Fiscal'!AD417="","",'Mapa R. Fiscal'!AD417)</f>
        <v/>
      </c>
      <c r="M414" s="356" t="str">
        <f>IF('Mapa R. Fiscal'!P417="","",'Mapa R. Fiscal'!P417)</f>
        <v/>
      </c>
      <c r="N414" s="70"/>
      <c r="O414" s="70"/>
      <c r="P414" s="70"/>
      <c r="Q414" s="194"/>
    </row>
    <row r="415" spans="1:17" ht="51.75" customHeight="1" x14ac:dyDescent="0.25">
      <c r="A415" s="118" t="s">
        <v>1035</v>
      </c>
      <c r="B415" s="796"/>
      <c r="C415" s="798" t="str">
        <f>IF('Mapa R. Fiscal'!E418="","",'Mapa R. Fiscal'!E418)</f>
        <v/>
      </c>
      <c r="D415" s="804"/>
      <c r="E415" s="798" t="str">
        <f>IF('[4]Mapa final'!D418="","",'[4]Mapa final'!D418)</f>
        <v/>
      </c>
      <c r="F415" s="878" t="str">
        <f>IF('Mapa R. Fiscal'!H418="","",'Mapa R. Fiscal'!H418)</f>
        <v/>
      </c>
      <c r="G415" s="878" t="str">
        <f>IF('Mapa R. Fiscal'!L418="","",'Mapa R. Fiscal'!L418)</f>
        <v/>
      </c>
      <c r="H415" s="80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75" t="str">
        <f>IF('Mapa R. Fiscal'!Y418="","",'Mapa R. Fiscal'!Y418)</f>
        <v/>
      </c>
      <c r="J415" s="475" t="str">
        <f>IF('Mapa R. Fiscal'!AA418="","",'Mapa R. Fiscal'!AA418)</f>
        <v/>
      </c>
      <c r="K415" s="475" t="str">
        <f t="shared" si="6"/>
        <v/>
      </c>
      <c r="L415" s="475" t="str">
        <f>IF('Mapa R. Fiscal'!AD418="","",'Mapa R. Fiscal'!AD418)</f>
        <v/>
      </c>
      <c r="M415" s="356" t="str">
        <f>IF('Mapa R. Fiscal'!P418="","",'Mapa R. Fiscal'!P418)</f>
        <v/>
      </c>
      <c r="N415" s="70"/>
      <c r="O415" s="70"/>
      <c r="P415" s="70"/>
      <c r="Q415" s="194"/>
    </row>
    <row r="416" spans="1:17" ht="51.75" customHeight="1" x14ac:dyDescent="0.25">
      <c r="A416" s="118" t="s">
        <v>1036</v>
      </c>
      <c r="B416" s="797"/>
      <c r="C416" s="799"/>
      <c r="D416" s="800"/>
      <c r="E416" s="799"/>
      <c r="F416" s="801"/>
      <c r="G416" s="801"/>
      <c r="H416" s="802"/>
      <c r="I416" s="475" t="str">
        <f>IF('Mapa R. Fiscal'!Y419="","",'Mapa R. Fiscal'!Y419)</f>
        <v/>
      </c>
      <c r="J416" s="475" t="str">
        <f>IF('Mapa R. Fiscal'!AA419="","",'Mapa R. Fiscal'!AA419)</f>
        <v/>
      </c>
      <c r="K416" s="475" t="str">
        <f t="shared" si="6"/>
        <v/>
      </c>
      <c r="L416" s="475" t="str">
        <f>IF('Mapa R. Fiscal'!AD419="","",'Mapa R. Fiscal'!AD419)</f>
        <v/>
      </c>
      <c r="M416" s="356" t="str">
        <f>IF('Mapa R. Fiscal'!P419="","",'Mapa R. Fiscal'!P419)</f>
        <v/>
      </c>
      <c r="N416" s="70"/>
      <c r="O416" s="70"/>
      <c r="P416" s="70"/>
      <c r="Q416" s="194"/>
    </row>
    <row r="417" spans="1:18" ht="51.75" customHeight="1" x14ac:dyDescent="0.25">
      <c r="A417" s="118" t="s">
        <v>1037</v>
      </c>
      <c r="B417" s="797"/>
      <c r="C417" s="799"/>
      <c r="D417" s="800"/>
      <c r="E417" s="799"/>
      <c r="F417" s="801"/>
      <c r="G417" s="801"/>
      <c r="H417" s="802"/>
      <c r="I417" s="475" t="str">
        <f>IF('Mapa R. Fiscal'!Y420="","",'Mapa R. Fiscal'!Y420)</f>
        <v/>
      </c>
      <c r="J417" s="475" t="str">
        <f>IF('Mapa R. Fiscal'!AA420="","",'Mapa R. Fiscal'!AA420)</f>
        <v/>
      </c>
      <c r="K417" s="475" t="str">
        <f t="shared" si="6"/>
        <v/>
      </c>
      <c r="L417" s="475" t="str">
        <f>IF('Mapa R. Fiscal'!AD420="","",'Mapa R. Fiscal'!AD420)</f>
        <v/>
      </c>
      <c r="M417" s="356" t="str">
        <f>IF('Mapa R. Fiscal'!P420="","",'Mapa R. Fiscal'!P420)</f>
        <v/>
      </c>
      <c r="N417" s="70"/>
      <c r="O417" s="70"/>
      <c r="P417" s="70"/>
      <c r="Q417" s="194"/>
    </row>
    <row r="418" spans="1:18" ht="51.75" customHeight="1" x14ac:dyDescent="0.25">
      <c r="A418" s="118" t="s">
        <v>1038</v>
      </c>
      <c r="B418" s="797"/>
      <c r="C418" s="799"/>
      <c r="D418" s="800"/>
      <c r="E418" s="799"/>
      <c r="F418" s="801"/>
      <c r="G418" s="801"/>
      <c r="H418" s="802"/>
      <c r="I418" s="475" t="str">
        <f>IF('Mapa R. Fiscal'!Y421="","",'Mapa R. Fiscal'!Y421)</f>
        <v/>
      </c>
      <c r="J418" s="475" t="str">
        <f>IF('Mapa R. Fiscal'!AA421="","",'Mapa R. Fiscal'!AA421)</f>
        <v/>
      </c>
      <c r="K418" s="475" t="str">
        <f t="shared" si="6"/>
        <v/>
      </c>
      <c r="L418" s="475" t="str">
        <f>IF('Mapa R. Fiscal'!AD421="","",'Mapa R. Fiscal'!AD421)</f>
        <v/>
      </c>
      <c r="M418" s="356" t="str">
        <f>IF('Mapa R. Fiscal'!P421="","",'Mapa R. Fiscal'!P421)</f>
        <v/>
      </c>
      <c r="N418" s="70"/>
      <c r="O418" s="70"/>
      <c r="P418" s="70"/>
      <c r="Q418" s="194"/>
    </row>
    <row r="419" spans="1:18" ht="51.75" customHeight="1" x14ac:dyDescent="0.25">
      <c r="A419" s="118" t="s">
        <v>1039</v>
      </c>
      <c r="B419" s="797"/>
      <c r="C419" s="799"/>
      <c r="D419" s="800"/>
      <c r="E419" s="799"/>
      <c r="F419" s="801"/>
      <c r="G419" s="801"/>
      <c r="H419" s="802"/>
      <c r="I419" s="475" t="str">
        <f>IF('Mapa R. Fiscal'!Y422="","",'Mapa R. Fiscal'!Y422)</f>
        <v/>
      </c>
      <c r="J419" s="475" t="str">
        <f>IF('Mapa R. Fiscal'!AA422="","",'Mapa R. Fiscal'!AA422)</f>
        <v/>
      </c>
      <c r="K419" s="475" t="str">
        <f t="shared" si="6"/>
        <v/>
      </c>
      <c r="L419" s="475" t="str">
        <f>IF('Mapa R. Fiscal'!AD422="","",'Mapa R. Fiscal'!AD422)</f>
        <v/>
      </c>
      <c r="M419" s="356" t="str">
        <f>IF('Mapa R. Fiscal'!P422="","",'Mapa R. Fiscal'!P422)</f>
        <v/>
      </c>
      <c r="N419" s="70"/>
      <c r="O419" s="70"/>
      <c r="P419" s="70"/>
      <c r="Q419" s="194"/>
    </row>
    <row r="420" spans="1:18" ht="51.75" customHeight="1" x14ac:dyDescent="0.25">
      <c r="A420" s="118" t="s">
        <v>1040</v>
      </c>
      <c r="B420" s="797"/>
      <c r="C420" s="799"/>
      <c r="D420" s="800"/>
      <c r="E420" s="799"/>
      <c r="F420" s="801"/>
      <c r="G420" s="801"/>
      <c r="H420" s="802"/>
      <c r="I420" s="475" t="str">
        <f>IF('Mapa R. Fiscal'!Y423="","",'Mapa R. Fiscal'!Y423)</f>
        <v/>
      </c>
      <c r="J420" s="475" t="str">
        <f>IF('Mapa R. Fiscal'!AA423="","",'Mapa R. Fiscal'!AA423)</f>
        <v/>
      </c>
      <c r="K420" s="475" t="str">
        <f t="shared" si="6"/>
        <v/>
      </c>
      <c r="L420" s="475" t="str">
        <f>IF('Mapa R. Fiscal'!AD423="","",'Mapa R. Fiscal'!AD423)</f>
        <v/>
      </c>
      <c r="M420" s="356" t="str">
        <f>IF('Mapa R. Fiscal'!P423="","",'Mapa R. Fiscal'!P423)</f>
        <v/>
      </c>
      <c r="N420" s="70"/>
      <c r="O420" s="70"/>
      <c r="P420" s="70"/>
      <c r="Q420" s="194"/>
    </row>
    <row r="421" spans="1:18" ht="51.75" customHeight="1" x14ac:dyDescent="0.25">
      <c r="A421" s="118" t="s">
        <v>1041</v>
      </c>
      <c r="B421" s="796"/>
      <c r="C421" s="798" t="str">
        <f>IF('Mapa R. Fiscal'!E424="","",'Mapa R. Fiscal'!E424)</f>
        <v/>
      </c>
      <c r="D421" s="804"/>
      <c r="E421" s="798" t="str">
        <f>IF('[4]Mapa final'!D424="","",'[4]Mapa final'!D424)</f>
        <v/>
      </c>
      <c r="F421" s="878" t="str">
        <f>IF('Mapa R. Fiscal'!H424="","",'Mapa R. Fiscal'!H424)</f>
        <v/>
      </c>
      <c r="G421" s="878" t="str">
        <f>IF('Mapa R. Fiscal'!L424="","",'Mapa R. Fiscal'!L424)</f>
        <v/>
      </c>
      <c r="H421" s="80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75" t="str">
        <f>IF('Mapa R. Fiscal'!Y424="","",'Mapa R. Fiscal'!Y424)</f>
        <v/>
      </c>
      <c r="J421" s="475" t="str">
        <f>IF('Mapa R. Fiscal'!AA424="","",'Mapa R. Fiscal'!AA424)</f>
        <v/>
      </c>
      <c r="K421" s="475" t="str">
        <f t="shared" si="6"/>
        <v/>
      </c>
      <c r="L421" s="475" t="str">
        <f>IF('Mapa R. Fiscal'!AD424="","",'Mapa R. Fiscal'!AD424)</f>
        <v/>
      </c>
      <c r="M421" s="356" t="str">
        <f>IF('Mapa R. Fiscal'!P424="","",'Mapa R. Fiscal'!P424)</f>
        <v/>
      </c>
      <c r="N421" s="70"/>
      <c r="O421" s="70"/>
      <c r="P421" s="70"/>
      <c r="Q421" s="194"/>
    </row>
    <row r="422" spans="1:18" ht="51.75" customHeight="1" x14ac:dyDescent="0.25">
      <c r="A422" s="118" t="s">
        <v>1042</v>
      </c>
      <c r="B422" s="797"/>
      <c r="C422" s="799"/>
      <c r="D422" s="800"/>
      <c r="E422" s="799"/>
      <c r="F422" s="801"/>
      <c r="G422" s="801"/>
      <c r="H422" s="802"/>
      <c r="I422" s="475" t="str">
        <f>IF('Mapa R. Fiscal'!Y425="","",'Mapa R. Fiscal'!Y425)</f>
        <v/>
      </c>
      <c r="J422" s="475" t="str">
        <f>IF('Mapa R. Fiscal'!AA425="","",'Mapa R. Fiscal'!AA425)</f>
        <v/>
      </c>
      <c r="K422" s="475" t="str">
        <f t="shared" si="6"/>
        <v/>
      </c>
      <c r="L422" s="475" t="str">
        <f>IF('Mapa R. Fiscal'!AD425="","",'Mapa R. Fiscal'!AD425)</f>
        <v/>
      </c>
      <c r="M422" s="356" t="str">
        <f>IF('Mapa R. Fiscal'!P425="","",'Mapa R. Fiscal'!P425)</f>
        <v/>
      </c>
      <c r="N422" s="70"/>
      <c r="O422" s="70"/>
      <c r="P422" s="70"/>
      <c r="Q422" s="194"/>
    </row>
    <row r="423" spans="1:18" ht="51.75" customHeight="1" x14ac:dyDescent="0.25">
      <c r="A423" s="118" t="s">
        <v>1043</v>
      </c>
      <c r="B423" s="797"/>
      <c r="C423" s="799"/>
      <c r="D423" s="800"/>
      <c r="E423" s="799"/>
      <c r="F423" s="801"/>
      <c r="G423" s="801"/>
      <c r="H423" s="802"/>
      <c r="I423" s="475" t="str">
        <f>IF('Mapa R. Fiscal'!Y426="","",'Mapa R. Fiscal'!Y426)</f>
        <v/>
      </c>
      <c r="J423" s="475" t="str">
        <f>IF('Mapa R. Fiscal'!AA426="","",'Mapa R. Fiscal'!AA426)</f>
        <v/>
      </c>
      <c r="K423" s="475" t="str">
        <f t="shared" si="6"/>
        <v/>
      </c>
      <c r="L423" s="475" t="str">
        <f>IF('Mapa R. Fiscal'!AD426="","",'Mapa R. Fiscal'!AD426)</f>
        <v/>
      </c>
      <c r="M423" s="356" t="str">
        <f>IF('Mapa R. Fiscal'!P426="","",'Mapa R. Fiscal'!P426)</f>
        <v/>
      </c>
      <c r="N423" s="70"/>
      <c r="O423" s="70"/>
      <c r="P423" s="70"/>
      <c r="Q423" s="194"/>
    </row>
    <row r="424" spans="1:18" ht="51.75" customHeight="1" x14ac:dyDescent="0.25">
      <c r="A424" s="118" t="s">
        <v>1044</v>
      </c>
      <c r="B424" s="797"/>
      <c r="C424" s="799"/>
      <c r="D424" s="800"/>
      <c r="E424" s="799"/>
      <c r="F424" s="801"/>
      <c r="G424" s="801"/>
      <c r="H424" s="802"/>
      <c r="I424" s="475" t="str">
        <f>IF('Mapa R. Fiscal'!Y427="","",'Mapa R. Fiscal'!Y427)</f>
        <v/>
      </c>
      <c r="J424" s="475" t="str">
        <f>IF('Mapa R. Fiscal'!AA427="","",'Mapa R. Fiscal'!AA427)</f>
        <v/>
      </c>
      <c r="K424" s="475" t="str">
        <f t="shared" si="6"/>
        <v/>
      </c>
      <c r="L424" s="475" t="str">
        <f>IF('Mapa R. Fiscal'!AD427="","",'Mapa R. Fiscal'!AD427)</f>
        <v/>
      </c>
      <c r="M424" s="356" t="str">
        <f>IF('Mapa R. Fiscal'!P427="","",'Mapa R. Fiscal'!P427)</f>
        <v/>
      </c>
      <c r="N424" s="70"/>
      <c r="O424" s="70"/>
      <c r="P424" s="70"/>
      <c r="Q424" s="194"/>
    </row>
    <row r="425" spans="1:18" ht="51.75" customHeight="1" x14ac:dyDescent="0.25">
      <c r="A425" s="118" t="s">
        <v>1045</v>
      </c>
      <c r="B425" s="797"/>
      <c r="C425" s="799"/>
      <c r="D425" s="800"/>
      <c r="E425" s="799"/>
      <c r="F425" s="801"/>
      <c r="G425" s="801"/>
      <c r="H425" s="802"/>
      <c r="I425" s="475" t="str">
        <f>IF('Mapa R. Fiscal'!Y428="","",'Mapa R. Fiscal'!Y428)</f>
        <v/>
      </c>
      <c r="J425" s="475" t="str">
        <f>IF('Mapa R. Fiscal'!AA428="","",'Mapa R. Fiscal'!AA428)</f>
        <v/>
      </c>
      <c r="K425" s="475" t="str">
        <f t="shared" si="6"/>
        <v/>
      </c>
      <c r="L425" s="475" t="str">
        <f>IF('Mapa R. Fiscal'!AD428="","",'Mapa R. Fiscal'!AD428)</f>
        <v/>
      </c>
      <c r="M425" s="356" t="str">
        <f>IF('Mapa R. Fiscal'!P428="","",'Mapa R. Fiscal'!P428)</f>
        <v/>
      </c>
      <c r="N425" s="70"/>
      <c r="O425" s="70"/>
      <c r="P425" s="70"/>
      <c r="Q425" s="194"/>
    </row>
    <row r="426" spans="1:18" ht="51.75" customHeight="1" x14ac:dyDescent="0.25">
      <c r="A426" s="118" t="s">
        <v>1046</v>
      </c>
      <c r="B426" s="797"/>
      <c r="C426" s="799"/>
      <c r="D426" s="800"/>
      <c r="E426" s="799"/>
      <c r="F426" s="801"/>
      <c r="G426" s="801"/>
      <c r="H426" s="802"/>
      <c r="I426" s="475" t="str">
        <f>IF('Mapa R. Fiscal'!Y429="","",'Mapa R. Fiscal'!Y429)</f>
        <v/>
      </c>
      <c r="J426" s="475" t="str">
        <f>IF('Mapa R. Fiscal'!AA429="","",'Mapa R. Fiscal'!AA429)</f>
        <v/>
      </c>
      <c r="K426" s="475" t="str">
        <f t="shared" si="6"/>
        <v/>
      </c>
      <c r="L426" s="475" t="str">
        <f>IF('Mapa R. Fiscal'!AD429="","",'Mapa R. Fiscal'!AD429)</f>
        <v/>
      </c>
      <c r="M426" s="356" t="str">
        <f>IF('Mapa R. Fiscal'!P429="","",'Mapa R. Fiscal'!P429)</f>
        <v/>
      </c>
      <c r="N426" s="70"/>
      <c r="O426" s="70"/>
      <c r="P426" s="70"/>
      <c r="Q426" s="194"/>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85" priority="5" operator="containsText" text="Bajo">
      <formula>NOT(ISERROR(SEARCH("Bajo",H7)))</formula>
    </cfRule>
    <cfRule type="containsText" dxfId="184" priority="6" operator="containsText" text="Moderado">
      <formula>NOT(ISERROR(SEARCH("Moderado",H7)))</formula>
    </cfRule>
    <cfRule type="containsText" dxfId="183" priority="7" operator="containsText" text="Alto">
      <formula>NOT(ISERROR(SEARCH("Alto",H7)))</formula>
    </cfRule>
    <cfRule type="containsText" dxfId="182" priority="8" operator="containsText" text="Extremo">
      <formula>NOT(ISERROR(SEARCH("Extremo",H7)))</formula>
    </cfRule>
  </conditionalFormatting>
  <conditionalFormatting sqref="H355 H361 H367 H373 H379 H385 H391 H397 H403 H409 H415 H421">
    <cfRule type="containsText" dxfId="181" priority="9" operator="containsText" text="Bajo">
      <formula>NOT(ISERROR(SEARCH("Bajo",H355)))</formula>
    </cfRule>
    <cfRule type="containsText" dxfId="180" priority="10" operator="containsText" text="Moderado">
      <formula>NOT(ISERROR(SEARCH("Moderado",H355)))</formula>
    </cfRule>
    <cfRule type="containsText" dxfId="179" priority="11" operator="containsText" text="Alto">
      <formula>NOT(ISERROR(SEARCH("Alto",H355)))</formula>
    </cfRule>
    <cfRule type="containsText" dxfId="178" priority="12" operator="containsText" text="Extremo">
      <formula>NOT(ISERROR(SEARCH("Extremo",H355)))</formula>
    </cfRule>
  </conditionalFormatting>
  <conditionalFormatting sqref="H427:H572">
    <cfRule type="containsText" dxfId="177" priority="13" operator="containsText" text="Zona Baja">
      <formula>NOT(ISERROR(SEARCH("Zona Baja",H427)))</formula>
    </cfRule>
    <cfRule type="containsText" dxfId="176" priority="14" operator="containsText" text="Zona Moderada">
      <formula>NOT(ISERROR(SEARCH("Zona Moderada",H427)))</formula>
    </cfRule>
    <cfRule type="containsText" dxfId="175" priority="15" operator="containsText" text="Zona Alta">
      <formula>NOT(ISERROR(SEARCH("Zona Alta",H427)))</formula>
    </cfRule>
    <cfRule type="containsText" dxfId="174" priority="16" operator="containsText" text="Zona Extrema">
      <formula>NOT(ISERROR(SEARCH("Zona Extrema",H427)))</formula>
    </cfRule>
  </conditionalFormatting>
  <conditionalFormatting sqref="K7:K426">
    <cfRule type="containsText" dxfId="173" priority="1" operator="containsText" text="Extremo">
      <formula>NOT(ISERROR(SEARCH("Extremo",K7)))</formula>
    </cfRule>
    <cfRule type="containsText" dxfId="172" priority="2" operator="containsText" text="Alto">
      <formula>NOT(ISERROR(SEARCH("Alto",K7)))</formula>
    </cfRule>
    <cfRule type="containsText" dxfId="171" priority="3" operator="containsText" text="Moderado">
      <formula>NOT(ISERROR(SEARCH("Moderado",K7)))</formula>
    </cfRule>
    <cfRule type="containsText" dxfId="17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abSelected="1" zoomScale="60" zoomScaleNormal="60" workbookViewId="0">
      <selection activeCell="F52" sqref="F5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4"/>
      <c r="D1" s="887" t="s">
        <v>583</v>
      </c>
      <c r="E1" s="891" t="s">
        <v>1145</v>
      </c>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c r="AG1" s="891"/>
      <c r="AH1" s="891"/>
      <c r="AI1" s="891"/>
      <c r="AJ1" s="891"/>
      <c r="AK1" s="891"/>
      <c r="AL1" s="891"/>
      <c r="AM1" s="891"/>
      <c r="AN1" s="891"/>
      <c r="AO1" s="891"/>
      <c r="AP1" s="891"/>
      <c r="AQ1" s="891"/>
      <c r="AR1" s="891"/>
      <c r="AS1" s="891"/>
      <c r="AT1" s="891"/>
      <c r="AU1" s="891"/>
      <c r="AV1" s="891"/>
      <c r="AW1" s="891"/>
      <c r="AX1" s="891"/>
      <c r="AY1" s="891"/>
      <c r="AZ1" s="891"/>
      <c r="BA1" s="891"/>
      <c r="BB1" s="891"/>
      <c r="BC1" s="891"/>
      <c r="BD1" s="891"/>
      <c r="BE1" s="891"/>
      <c r="BF1" s="891"/>
      <c r="BG1" s="891"/>
      <c r="BH1" s="891"/>
      <c r="BI1" s="891"/>
      <c r="BJ1" s="891"/>
      <c r="BK1" s="891"/>
      <c r="BL1" s="892"/>
      <c r="BM1" s="168" t="s">
        <v>585</v>
      </c>
      <c r="BN1" s="169" t="s">
        <v>1146</v>
      </c>
    </row>
    <row r="2" spans="1:300" ht="26.25" customHeight="1" x14ac:dyDescent="0.3">
      <c r="A2" s="52"/>
      <c r="B2" s="138"/>
      <c r="C2" s="185"/>
      <c r="D2" s="796"/>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796"/>
      <c r="BM2" s="168" t="s">
        <v>587</v>
      </c>
      <c r="BN2" s="170" t="s">
        <v>1147</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900"/>
      <c r="DL2" s="900"/>
    </row>
    <row r="3" spans="1:300" ht="18.75" customHeight="1" x14ac:dyDescent="0.3">
      <c r="A3" s="52"/>
      <c r="B3" s="138"/>
      <c r="C3" s="185"/>
      <c r="D3" s="888" t="s">
        <v>590</v>
      </c>
      <c r="E3" s="894" t="s">
        <v>1148</v>
      </c>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c r="AK3" s="894"/>
      <c r="AL3" s="894"/>
      <c r="AM3" s="894"/>
      <c r="AN3" s="894"/>
      <c r="AO3" s="894"/>
      <c r="AP3" s="894"/>
      <c r="AQ3" s="894"/>
      <c r="AR3" s="894"/>
      <c r="AS3" s="894"/>
      <c r="AT3" s="894"/>
      <c r="AU3" s="894"/>
      <c r="AV3" s="894"/>
      <c r="AW3" s="894"/>
      <c r="AX3" s="894"/>
      <c r="AY3" s="894"/>
      <c r="AZ3" s="894"/>
      <c r="BA3" s="894"/>
      <c r="BB3" s="894"/>
      <c r="BC3" s="894"/>
      <c r="BD3" s="894"/>
      <c r="BE3" s="894"/>
      <c r="BF3" s="894"/>
      <c r="BG3" s="894"/>
      <c r="BH3" s="894"/>
      <c r="BI3" s="894"/>
      <c r="BJ3" s="894"/>
      <c r="BK3" s="894"/>
      <c r="BL3" s="888"/>
      <c r="BM3" s="889" t="s">
        <v>592</v>
      </c>
      <c r="BN3" s="895">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901"/>
      <c r="DL3" s="901"/>
    </row>
    <row r="4" spans="1:300" s="44" customFormat="1" ht="14.25" customHeight="1" x14ac:dyDescent="0.3">
      <c r="A4" s="52"/>
      <c r="B4" s="140"/>
      <c r="C4" s="186"/>
      <c r="D4" s="796"/>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796"/>
      <c r="BM4" s="890"/>
      <c r="BN4" s="896"/>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902" t="s">
        <v>594</v>
      </c>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c r="AR5" s="902"/>
      <c r="AS5" s="902"/>
      <c r="AT5" s="902"/>
      <c r="AU5" s="902"/>
      <c r="AV5" s="902"/>
      <c r="AW5" s="902"/>
      <c r="AX5" s="902"/>
      <c r="AY5" s="902"/>
      <c r="AZ5" s="902"/>
      <c r="BA5" s="902"/>
      <c r="BB5" s="902"/>
      <c r="BC5" s="902"/>
      <c r="BD5" s="902"/>
      <c r="BE5" s="902"/>
      <c r="BF5" s="902"/>
      <c r="BG5" s="902"/>
      <c r="BH5" s="902"/>
      <c r="BI5" s="902"/>
      <c r="BJ5" s="902"/>
      <c r="BK5" s="902"/>
      <c r="BL5" s="903"/>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1149</v>
      </c>
      <c r="C6" s="129" t="s">
        <v>273</v>
      </c>
      <c r="D6" s="68"/>
      <c r="E6" s="67" t="s">
        <v>1150</v>
      </c>
      <c r="F6" s="904" t="str">
        <f>IFERROR(INDEX(Tabla10[],MATCH(C6,Tabla10[PROCESOS],0),2),"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G6" s="905"/>
      <c r="H6" s="905"/>
      <c r="I6" s="905"/>
      <c r="J6" s="905"/>
      <c r="K6" s="905"/>
      <c r="L6" s="905"/>
      <c r="M6" s="905"/>
      <c r="N6" s="905"/>
      <c r="O6" s="905"/>
      <c r="P6" s="905"/>
      <c r="Q6" s="905"/>
      <c r="R6" s="905"/>
      <c r="S6" s="906"/>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7" customFormat="1" ht="16.5" customHeight="1" x14ac:dyDescent="0.5">
      <c r="B8" s="881" t="s">
        <v>1151</v>
      </c>
      <c r="C8" s="882"/>
      <c r="D8" s="882"/>
      <c r="E8" s="378"/>
      <c r="F8" s="378"/>
      <c r="G8" s="379"/>
      <c r="H8" s="380"/>
      <c r="I8" s="381"/>
      <c r="J8" s="381"/>
      <c r="K8" s="381"/>
      <c r="L8" s="381"/>
      <c r="M8" s="381"/>
      <c r="N8" s="381"/>
      <c r="O8" s="381"/>
      <c r="P8" s="381"/>
      <c r="Q8" s="381"/>
      <c r="R8" s="885" t="s">
        <v>1152</v>
      </c>
      <c r="S8" s="885"/>
      <c r="T8" s="885"/>
      <c r="U8" s="885"/>
      <c r="V8" s="885"/>
      <c r="W8" s="885"/>
      <c r="X8" s="885"/>
      <c r="Y8" s="885"/>
      <c r="Z8" s="885"/>
      <c r="AA8" s="885"/>
      <c r="AB8" s="885"/>
      <c r="AC8" s="885"/>
      <c r="AD8" s="885"/>
      <c r="AE8" s="885"/>
      <c r="AF8" s="885"/>
      <c r="AG8" s="885"/>
      <c r="AH8" s="885"/>
      <c r="AI8" s="885"/>
      <c r="AJ8" s="885"/>
      <c r="AK8" s="885"/>
      <c r="AL8" s="885"/>
      <c r="AM8" s="885"/>
      <c r="AN8" s="885"/>
      <c r="AO8" s="885"/>
      <c r="AP8" s="885"/>
      <c r="AQ8" s="885"/>
      <c r="AR8" s="885"/>
      <c r="AS8" s="885"/>
      <c r="AT8" s="885"/>
      <c r="AU8" s="885"/>
      <c r="AV8" s="885"/>
      <c r="AW8" s="885"/>
      <c r="AX8" s="885"/>
      <c r="AY8" s="885"/>
      <c r="AZ8" s="885"/>
      <c r="BA8" s="885"/>
      <c r="BB8" s="885"/>
      <c r="BC8" s="885"/>
      <c r="BD8" s="885"/>
      <c r="BE8" s="885"/>
      <c r="BF8" s="885"/>
      <c r="BG8" s="381"/>
      <c r="BH8" s="381"/>
      <c r="BI8" s="381"/>
      <c r="BJ8" s="381"/>
      <c r="BK8" s="381"/>
      <c r="BL8" s="381"/>
      <c r="BM8" s="381"/>
      <c r="BN8" s="38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7" customFormat="1" ht="17.25" customHeight="1" thickBot="1" x14ac:dyDescent="0.3">
      <c r="B9" s="883"/>
      <c r="C9" s="884"/>
      <c r="D9" s="884"/>
      <c r="E9" s="383"/>
      <c r="F9" s="383"/>
      <c r="G9" s="384"/>
      <c r="H9" s="385"/>
      <c r="I9" s="386"/>
      <c r="J9" s="897" t="s">
        <v>1153</v>
      </c>
      <c r="K9" s="898"/>
      <c r="L9" s="898"/>
      <c r="M9" s="898"/>
      <c r="N9" s="898"/>
      <c r="O9" s="898"/>
      <c r="P9" s="899"/>
      <c r="Q9" s="387"/>
      <c r="R9" s="886"/>
      <c r="S9" s="886"/>
      <c r="T9" s="886"/>
      <c r="U9" s="886"/>
      <c r="V9" s="886"/>
      <c r="W9" s="886"/>
      <c r="X9" s="886"/>
      <c r="Y9" s="886"/>
      <c r="Z9" s="886"/>
      <c r="AA9" s="886"/>
      <c r="AB9" s="886"/>
      <c r="AC9" s="886"/>
      <c r="AD9" s="886"/>
      <c r="AE9" s="886"/>
      <c r="AF9" s="886"/>
      <c r="AG9" s="886"/>
      <c r="AH9" s="886"/>
      <c r="AI9" s="886"/>
      <c r="AJ9" s="886"/>
      <c r="AK9" s="886"/>
      <c r="AL9" s="886"/>
      <c r="AM9" s="886"/>
      <c r="AN9" s="886"/>
      <c r="AO9" s="886"/>
      <c r="AP9" s="886"/>
      <c r="AQ9" s="886"/>
      <c r="AR9" s="886"/>
      <c r="AS9" s="886"/>
      <c r="AT9" s="886"/>
      <c r="AU9" s="886"/>
      <c r="AV9" s="886"/>
      <c r="AW9" s="886"/>
      <c r="AX9" s="886"/>
      <c r="AY9" s="886"/>
      <c r="AZ9" s="886"/>
      <c r="BA9" s="886"/>
      <c r="BB9" s="886"/>
      <c r="BC9" s="886"/>
      <c r="BD9" s="886"/>
      <c r="BE9" s="886"/>
      <c r="BF9" s="886"/>
      <c r="BG9" s="388"/>
      <c r="BH9" s="388"/>
      <c r="BI9" s="388"/>
      <c r="BJ9" s="388"/>
      <c r="BK9" s="388"/>
      <c r="BL9" s="388"/>
      <c r="BM9" s="388"/>
      <c r="BN9" s="38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9" customFormat="1" ht="87.75" customHeight="1" thickBot="1" x14ac:dyDescent="0.3">
      <c r="B10" s="28" t="s">
        <v>254</v>
      </c>
      <c r="C10" s="28" t="s">
        <v>255</v>
      </c>
      <c r="D10" s="390" t="s">
        <v>469</v>
      </c>
      <c r="E10" s="28" t="s">
        <v>1154</v>
      </c>
      <c r="F10" s="28" t="s">
        <v>597</v>
      </c>
      <c r="G10" s="28" t="s">
        <v>1155</v>
      </c>
      <c r="H10" s="28" t="s">
        <v>537</v>
      </c>
      <c r="I10" s="391" t="s">
        <v>1156</v>
      </c>
      <c r="J10" s="28" t="s">
        <v>1157</v>
      </c>
      <c r="K10" s="392"/>
      <c r="L10" s="28" t="s">
        <v>1158</v>
      </c>
      <c r="M10" s="393"/>
      <c r="N10" s="28" t="s">
        <v>1159</v>
      </c>
      <c r="O10" s="393"/>
      <c r="P10" s="28" t="s">
        <v>1160</v>
      </c>
      <c r="Q10" s="394"/>
      <c r="R10" s="391" t="s">
        <v>1161</v>
      </c>
      <c r="S10" s="395" t="s">
        <v>1162</v>
      </c>
      <c r="T10" s="28" t="s">
        <v>1163</v>
      </c>
      <c r="U10" s="391" t="s">
        <v>1164</v>
      </c>
      <c r="V10" s="28" t="s">
        <v>1165</v>
      </c>
      <c r="W10" s="391"/>
      <c r="X10" s="28" t="s">
        <v>1166</v>
      </c>
      <c r="Y10" s="391"/>
      <c r="Z10" s="28" t="s">
        <v>1167</v>
      </c>
      <c r="AA10" s="391"/>
      <c r="AB10" s="28" t="s">
        <v>1168</v>
      </c>
      <c r="AC10" s="391"/>
      <c r="AD10" s="28" t="s">
        <v>1169</v>
      </c>
      <c r="AE10" s="391"/>
      <c r="AF10" s="28" t="s">
        <v>1170</v>
      </c>
      <c r="AG10" s="391"/>
      <c r="AH10" s="28" t="s">
        <v>1171</v>
      </c>
      <c r="AI10" s="391"/>
      <c r="AJ10" s="28" t="s">
        <v>1172</v>
      </c>
      <c r="AK10" s="391"/>
      <c r="AL10" s="28" t="s">
        <v>1173</v>
      </c>
      <c r="AM10" s="391"/>
      <c r="AN10" s="28" t="s">
        <v>1174</v>
      </c>
      <c r="AO10" s="391"/>
      <c r="AP10" s="28" t="s">
        <v>1175</v>
      </c>
      <c r="AQ10" s="391"/>
      <c r="AR10" s="28" t="s">
        <v>1176</v>
      </c>
      <c r="AS10" s="391"/>
      <c r="AT10" s="28" t="s">
        <v>1177</v>
      </c>
      <c r="AU10" s="391"/>
      <c r="AV10" s="28" t="s">
        <v>1178</v>
      </c>
      <c r="AW10" s="391"/>
      <c r="AX10" s="28" t="s">
        <v>1179</v>
      </c>
      <c r="AY10" s="391"/>
      <c r="AZ10" s="28" t="s">
        <v>1180</v>
      </c>
      <c r="BA10" s="391"/>
      <c r="BB10" s="28" t="s">
        <v>1181</v>
      </c>
      <c r="BC10" s="391"/>
      <c r="BD10" s="28" t="s">
        <v>1182</v>
      </c>
      <c r="BE10" s="391"/>
      <c r="BF10" s="28" t="s">
        <v>1183</v>
      </c>
      <c r="BG10" s="391"/>
      <c r="BH10" s="391" t="s">
        <v>1184</v>
      </c>
      <c r="BI10" s="396" t="s">
        <v>1185</v>
      </c>
      <c r="BJ10" s="391" t="s">
        <v>1186</v>
      </c>
      <c r="BK10" s="391" t="s">
        <v>1187</v>
      </c>
      <c r="BL10" s="391" t="s">
        <v>1188</v>
      </c>
      <c r="BM10" s="391" t="s">
        <v>477</v>
      </c>
      <c r="BN10" s="28" t="s">
        <v>1189</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4" t="s">
        <v>73</v>
      </c>
      <c r="C11" s="419" t="s">
        <v>1190</v>
      </c>
      <c r="D11" s="420" t="s">
        <v>1191</v>
      </c>
      <c r="E11" s="37" t="s">
        <v>131</v>
      </c>
      <c r="F11" s="203" t="s">
        <v>1192</v>
      </c>
      <c r="G11" s="203" t="s">
        <v>1193</v>
      </c>
      <c r="H11" s="23"/>
      <c r="I11" s="19" t="b">
        <f>IF(H11="Posible",3,IF(H11="Rara vez",1,IF(H11="Improbable",2,IF(H11="Probable",4,IF(H11="Casi seguro",5)))))</f>
        <v>0</v>
      </c>
      <c r="J11" s="24" t="s">
        <v>78</v>
      </c>
      <c r="K11" s="19">
        <f>IF(J11="Posible",3,IF(J11="Rara vez",1,IF(J11="Improbable",2,IF(J11="Probable",4,IF(J11="Casi seguro",5)))))</f>
        <v>1</v>
      </c>
      <c r="L11" s="24" t="s">
        <v>78</v>
      </c>
      <c r="M11" s="19">
        <f>IF(L11="Posible",3,IF(L11="Rara vez",1,IF(L11="Improbable",2,IF(L11="Probable",4,IF(L11="Casi seguro",5)))))</f>
        <v>1</v>
      </c>
      <c r="N11" s="24" t="s">
        <v>78</v>
      </c>
      <c r="O11" s="19">
        <f>IF(N11="Posible",3,IF(N11="Rara vez",1,IF(N11="Improbable",2,IF(N11="Probable",4,IF(N11="Casi seguro",5)))))</f>
        <v>1</v>
      </c>
      <c r="P11" s="24" t="s">
        <v>78</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1194</v>
      </c>
      <c r="W11" s="22">
        <f t="shared" ref="W11:W75" si="0">IF(V11="SI",1,IF(V11="NO",0))</f>
        <v>1</v>
      </c>
      <c r="X11" s="24" t="s">
        <v>1194</v>
      </c>
      <c r="Y11" s="22">
        <f t="shared" ref="Y11:Y75" si="1">IF(X11="SI",1,IF(X11="NO",0))</f>
        <v>1</v>
      </c>
      <c r="Z11" s="24" t="s">
        <v>1195</v>
      </c>
      <c r="AA11" s="22">
        <f t="shared" ref="AA11:AA75" si="2">IF(Z11="SI",1,IF(Z11="NO",0))</f>
        <v>0</v>
      </c>
      <c r="AB11" s="24" t="s">
        <v>1195</v>
      </c>
      <c r="AC11" s="22">
        <f t="shared" ref="AC11:AC75" si="3">IF(AB11="SI",1,IF(AB11="NO",0))</f>
        <v>0</v>
      </c>
      <c r="AD11" s="24" t="s">
        <v>1194</v>
      </c>
      <c r="AE11" s="22">
        <f t="shared" ref="AE11:AE75" si="4">IF(AD11="SI",1,IF(AD11="NO",0))</f>
        <v>1</v>
      </c>
      <c r="AF11" s="24" t="s">
        <v>1195</v>
      </c>
      <c r="AG11" s="22">
        <f t="shared" ref="AG11:AG75" si="5">IF(AF11="SI",1,IF(AF11="NO",0))</f>
        <v>0</v>
      </c>
      <c r="AH11" s="24" t="s">
        <v>1195</v>
      </c>
      <c r="AI11" s="22">
        <f t="shared" ref="AI11:AI75" si="6">IF(AH11="SI",1,IF(AH11="NO",0))</f>
        <v>0</v>
      </c>
      <c r="AJ11" s="24" t="s">
        <v>1195</v>
      </c>
      <c r="AK11" s="22">
        <f t="shared" ref="AK11:AK75" si="7">IF(AJ11="SI",1,IF(AJ11="NO",0))</f>
        <v>0</v>
      </c>
      <c r="AL11" s="24" t="s">
        <v>1195</v>
      </c>
      <c r="AM11" s="22">
        <f t="shared" ref="AM11:AM75" si="8">IF(AL11="SI",1,IF(AL11="NO",0))</f>
        <v>0</v>
      </c>
      <c r="AN11" s="24" t="s">
        <v>1194</v>
      </c>
      <c r="AO11" s="22">
        <f t="shared" ref="AO11:AO75" si="9">IF(AN11="SI",1,IF(AN11="NO",0))</f>
        <v>1</v>
      </c>
      <c r="AP11" s="24" t="s">
        <v>1194</v>
      </c>
      <c r="AQ11" s="22">
        <f t="shared" ref="AQ11:AQ75" si="10">IF(AP11="SI",1,IF(AP11="NO",0))</f>
        <v>1</v>
      </c>
      <c r="AR11" s="24" t="s">
        <v>1194</v>
      </c>
      <c r="AS11" s="22">
        <f t="shared" ref="AS11:AS75" si="11">IF(AR11="SI",1,IF(AR11="NO",0))</f>
        <v>1</v>
      </c>
      <c r="AT11" s="24" t="s">
        <v>1194</v>
      </c>
      <c r="AU11" s="22">
        <f t="shared" ref="AU11:AU75" si="12">IF(AT11="SI",1,IF(AT11="NO",0))</f>
        <v>1</v>
      </c>
      <c r="AV11" s="24" t="s">
        <v>1195</v>
      </c>
      <c r="AW11" s="22">
        <f t="shared" ref="AW11:AW75" si="13">IF(AV11="SI",1,IF(AV11="NO",0))</f>
        <v>0</v>
      </c>
      <c r="AX11" s="24" t="s">
        <v>1195</v>
      </c>
      <c r="AY11" s="22">
        <f t="shared" ref="AY11:AY75" si="14">IF(AX11="SI",1,IF(AX11="NO",0))</f>
        <v>0</v>
      </c>
      <c r="AZ11" s="24" t="s">
        <v>1195</v>
      </c>
      <c r="BA11" s="22">
        <f t="shared" ref="BA11:BA75" si="15">IF(AZ11="SI",1,IF(AZ11="NO",0))</f>
        <v>0</v>
      </c>
      <c r="BB11" s="24" t="s">
        <v>1195</v>
      </c>
      <c r="BC11" s="22">
        <f t="shared" ref="BC11:BC75" si="16">IF(BB11="SI",1,IF(BB11="NO",0))</f>
        <v>0</v>
      </c>
      <c r="BD11" s="24" t="s">
        <v>1195</v>
      </c>
      <c r="BE11" s="22">
        <f t="shared" ref="BE11:BE75" si="17">IF(BD11="SI",1,IF(BD11="NO",0))</f>
        <v>0</v>
      </c>
      <c r="BF11" s="24" t="s">
        <v>1194</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8</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1196</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4" t="s">
        <v>79</v>
      </c>
      <c r="C12" s="196" t="s">
        <v>1197</v>
      </c>
      <c r="D12" s="211" t="s">
        <v>1198</v>
      </c>
      <c r="E12" s="209" t="s">
        <v>137</v>
      </c>
      <c r="F12" s="210" t="s">
        <v>1199</v>
      </c>
      <c r="G12" s="190" t="s">
        <v>1200</v>
      </c>
      <c r="H12" s="23"/>
      <c r="I12" s="19" t="b">
        <f>IF(H12="Posible",3,IF(H12="Rara vez",1,IF(H12="Improbable",2,IF(H12="Probable",4,IF(H12="Casi seguro",5)))))</f>
        <v>0</v>
      </c>
      <c r="J12" s="24" t="s">
        <v>78</v>
      </c>
      <c r="K12" s="19">
        <f>IF(J12="Posible",3,IF(J12="Rara vez",1,IF(J12="Improbable",2,IF(J12="Probable",4,IF(J12="Casi seguro",5)))))</f>
        <v>1</v>
      </c>
      <c r="L12" s="24" t="s">
        <v>78</v>
      </c>
      <c r="M12" s="19">
        <f>IF(L12="Posible",3,IF(L12="Rara vez",1,IF(L12="Improbable",2,IF(L12="Probable",4,IF(L12="Casi seguro",5)))))</f>
        <v>1</v>
      </c>
      <c r="N12" s="24" t="s">
        <v>78</v>
      </c>
      <c r="O12" s="19">
        <f>IF(N12="Posible",3,IF(N12="Rara vez",1,IF(N12="Improbable",2,IF(N12="Probable",4,IF(N12="Casi seguro",5)))))</f>
        <v>1</v>
      </c>
      <c r="P12" s="24" t="s">
        <v>78</v>
      </c>
      <c r="Q12" s="19">
        <f>IF(P12="Posible",3,IF(P12="Rara vez",1,IF(P12="Improbable",2,IF(P12="Probable",4,IF(P12="Casi seguro",5)))))</f>
        <v>1</v>
      </c>
      <c r="R12" s="22">
        <f>IFERROR(IF(I12=FALSE,ROUND(AVERAGE(K12,M12,O12,Q12),0),IF(I12&gt;0,I12)),"  ")</f>
        <v>1</v>
      </c>
      <c r="S12" s="25" t="str">
        <f>IF(AND(COUNTBLANK(H12)=1,COUNTBLANK(J12)=1)," ",IF(R12=1,"Rara vez",IF(R12=2,"Improbable",IF(R12=3,"Posible",IF(R12=4,"Probable",IF(R12=5,"Casi seguro"))))))</f>
        <v>Rara vez</v>
      </c>
      <c r="T12" s="26"/>
      <c r="U12" s="22"/>
      <c r="V12" s="24" t="s">
        <v>1194</v>
      </c>
      <c r="W12" s="22">
        <f>IF(V12="SI",1,IF(V12="NO",0))</f>
        <v>1</v>
      </c>
      <c r="X12" s="24" t="s">
        <v>1194</v>
      </c>
      <c r="Y12" s="22">
        <f>IF(X12="SI",1,IF(X12="NO",0))</f>
        <v>1</v>
      </c>
      <c r="Z12" s="24" t="s">
        <v>1195</v>
      </c>
      <c r="AA12" s="22">
        <f>IF(Z12="SI",1,IF(Z12="NO",0))</f>
        <v>0</v>
      </c>
      <c r="AB12" s="24" t="s">
        <v>1195</v>
      </c>
      <c r="AC12" s="22">
        <f>IF(AB12="SI",1,IF(AB12="NO",0))</f>
        <v>0</v>
      </c>
      <c r="AD12" s="24" t="s">
        <v>1194</v>
      </c>
      <c r="AE12" s="22">
        <f>IF(AD12="SI",1,IF(AD12="NO",0))</f>
        <v>1</v>
      </c>
      <c r="AF12" s="24" t="s">
        <v>1195</v>
      </c>
      <c r="AG12" s="22">
        <f>IF(AF12="SI",1,IF(AF12="NO",0))</f>
        <v>0</v>
      </c>
      <c r="AH12" s="24" t="s">
        <v>1195</v>
      </c>
      <c r="AI12" s="22">
        <f>IF(AH12="SI",1,IF(AH12="NO",0))</f>
        <v>0</v>
      </c>
      <c r="AJ12" s="24" t="s">
        <v>1195</v>
      </c>
      <c r="AK12" s="22">
        <f>IF(AJ12="SI",1,IF(AJ12="NO",0))</f>
        <v>0</v>
      </c>
      <c r="AL12" s="24" t="s">
        <v>1195</v>
      </c>
      <c r="AM12" s="22">
        <f>IF(AL12="SI",1,IF(AL12="NO",0))</f>
        <v>0</v>
      </c>
      <c r="AN12" s="24" t="s">
        <v>1194</v>
      </c>
      <c r="AO12" s="22">
        <f>IF(AN12="SI",1,IF(AN12="NO",0))</f>
        <v>1</v>
      </c>
      <c r="AP12" s="24" t="s">
        <v>1194</v>
      </c>
      <c r="AQ12" s="22">
        <f>IF(AP12="SI",1,IF(AP12="NO",0))</f>
        <v>1</v>
      </c>
      <c r="AR12" s="24" t="s">
        <v>1194</v>
      </c>
      <c r="AS12" s="22">
        <f>IF(AR12="SI",1,IF(AR12="NO",0))</f>
        <v>1</v>
      </c>
      <c r="AT12" s="24" t="s">
        <v>1194</v>
      </c>
      <c r="AU12" s="22">
        <f>IF(AT12="SI",1,IF(AT12="NO",0))</f>
        <v>1</v>
      </c>
      <c r="AV12" s="24" t="s">
        <v>1195</v>
      </c>
      <c r="AW12" s="22">
        <f>IF(AV12="SI",1,IF(AV12="NO",0))</f>
        <v>0</v>
      </c>
      <c r="AX12" s="24" t="s">
        <v>1195</v>
      </c>
      <c r="AY12" s="22">
        <f>IF(AX12="SI",1,IF(AX12="NO",0))</f>
        <v>0</v>
      </c>
      <c r="AZ12" s="24" t="s">
        <v>1195</v>
      </c>
      <c r="BA12" s="22">
        <f>IF(AZ12="SI",1,IF(AZ12="NO",0))</f>
        <v>0</v>
      </c>
      <c r="BB12" s="24" t="s">
        <v>1195</v>
      </c>
      <c r="BC12" s="22">
        <f>IF(BB12="SI",1,IF(BB12="NO",0))</f>
        <v>0</v>
      </c>
      <c r="BD12" s="24" t="s">
        <v>1195</v>
      </c>
      <c r="BE12" s="22">
        <f>IF(BD12="SI",1,IF(BD12="NO",0))</f>
        <v>0</v>
      </c>
      <c r="BF12" s="24" t="s">
        <v>1194</v>
      </c>
      <c r="BG12" s="22">
        <f>IF(BF12="SI",1,IF(BF12="NO",0))</f>
        <v>1</v>
      </c>
      <c r="BH12" s="22" t="str">
        <f>IF(BJ12=FALSE," ",IF(BJ12&lt;6,"Moderado",IF(BJ12&gt;11,"Catastrófico",IF(BJ12&gt;5,"Mayor"))))</f>
        <v>Mayor</v>
      </c>
      <c r="BI12" s="22"/>
      <c r="BJ12" s="22">
        <f>IF(OR(E12="Corrupción ",E12="Conflicto de Intereses"),W12+Y12+AA12+AC12+AE12+AG12+AI12+AK12+AM12+AO12+AQ12+AS12+AU12+AW12+AY12+BA12+BC12+BE12+BG12)</f>
        <v>8</v>
      </c>
      <c r="BK12" s="22">
        <f>IF(BL12="Moderado",3,IF(BL12="Mayor",4,IF(BL12="Catastrófico",5,IF(BL12=" "," "))))</f>
        <v>4</v>
      </c>
      <c r="BL12" s="22" t="str">
        <f>IF(BJ12&gt;=0,BH12)</f>
        <v>Mayor</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Alta</v>
      </c>
      <c r="BN12" s="24" t="s">
        <v>1196</v>
      </c>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3"/>
      <c r="D13" s="182"/>
      <c r="E13" s="38"/>
      <c r="F13" s="202"/>
      <c r="G13" s="203"/>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0"/>
      <c r="D14" s="201"/>
      <c r="E14" s="38"/>
      <c r="F14" s="195"/>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2"/>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2"/>
      <c r="E16" s="38"/>
      <c r="F16" s="195"/>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4"/>
      <c r="D17" s="201"/>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08"/>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j7UJb/lUK0Uw5xt5DEGfdkn9Nd5N3UpRxY9XiHA6DaYkoh4Fh52vbE5qiSEbERo1TysfDJUZyBaFhBrMcLeHYQ==" saltValue="0Lp8reAqbVhXbSVErVe0xQ==" spinCount="100000" sheet="1" formatCells="0" formatColumns="0" formatRows="0" sort="0" autoFilter="0" pivotTables="0"/>
  <autoFilter ref="B10:BN100" xr:uid="{00000000-0009-0000-0000-00000E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69" priority="47" operator="containsText" text="Casi seguro">
      <formula>NOT(ISERROR(SEARCH("Casi seguro",S11)))</formula>
    </cfRule>
    <cfRule type="containsText" dxfId="168" priority="48" operator="containsText" text="Probable">
      <formula>NOT(ISERROR(SEARCH("Probable",S11)))</formula>
    </cfRule>
    <cfRule type="containsText" dxfId="167" priority="49" operator="containsText" text="Posible">
      <formula>NOT(ISERROR(SEARCH("Posible",S11)))</formula>
    </cfRule>
    <cfRule type="containsText" dxfId="166" priority="50" operator="containsText" text="Improbable">
      <formula>NOT(ISERROR(SEARCH("Improbable",S11)))</formula>
    </cfRule>
    <cfRule type="containsText" dxfId="165" priority="51" operator="containsText" text="Rara vez">
      <formula>NOT(ISERROR(SEARCH("Rara vez",S11)))</formula>
    </cfRule>
  </conditionalFormatting>
  <conditionalFormatting sqref="T11:T200">
    <cfRule type="containsText" dxfId="164" priority="42" stopIfTrue="1" operator="containsText" text="Insignificante">
      <formula>NOT(ISERROR(SEARCH("Insignificante",T11)))</formula>
    </cfRule>
    <cfRule type="containsText" dxfId="163" priority="43" stopIfTrue="1" operator="containsText" text="Mayor">
      <formula>NOT(ISERROR(SEARCH("Mayor",T11)))</formula>
    </cfRule>
    <cfRule type="containsText" dxfId="162" priority="44" stopIfTrue="1" operator="containsText" text="Moderado">
      <formula>NOT(ISERROR(SEARCH("Moderado",T11)))</formula>
    </cfRule>
    <cfRule type="containsText" dxfId="161" priority="45" stopIfTrue="1" operator="containsText" text="Menor">
      <formula>NOT(ISERROR(SEARCH("Menor",T11)))</formula>
    </cfRule>
    <cfRule type="cellIs" dxfId="160" priority="46" stopIfTrue="1" operator="equal">
      <formula>"Catastrófico"</formula>
    </cfRule>
  </conditionalFormatting>
  <conditionalFormatting sqref="BM11:BN100">
    <cfRule type="containsText" dxfId="159" priority="1" operator="containsText" text="Zona Baja">
      <formula>NOT(ISERROR(SEARCH("Zona Baja",BM11)))</formula>
    </cfRule>
    <cfRule type="containsText" dxfId="158" priority="2" operator="containsText" text="Zona Moderada">
      <formula>NOT(ISERROR(SEARCH("Zona Moderada",BM11)))</formula>
    </cfRule>
    <cfRule type="containsText" dxfId="157" priority="3" operator="containsText" text="Zona Alta">
      <formula>NOT(ISERROR(SEARCH("Zona Alta",BM11)))</formula>
    </cfRule>
    <cfRule type="containsText" dxfId="156"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96" t="s">
        <v>47</v>
      </c>
      <c r="B1" s="496"/>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38"/>
  <sheetViews>
    <sheetView showGridLines="0" topLeftCell="B1" zoomScale="50" zoomScaleNormal="50" workbookViewId="0">
      <selection activeCell="F52" sqref="F52"/>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147" style="39" customWidth="1"/>
    <col min="51" max="51" width="51.140625" style="39" customWidth="1"/>
    <col min="52" max="52" width="54" style="39" customWidth="1"/>
    <col min="53" max="16384" width="11.42578125" style="39"/>
  </cols>
  <sheetData>
    <row r="1" spans="1:233" ht="30" customHeight="1" x14ac:dyDescent="0.3">
      <c r="B1" s="119"/>
      <c r="C1" s="137"/>
      <c r="D1" s="147"/>
      <c r="E1" s="187"/>
      <c r="F1" s="907" t="s">
        <v>583</v>
      </c>
      <c r="G1" s="797" t="s">
        <v>1145</v>
      </c>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909"/>
      <c r="AT1" s="909"/>
      <c r="AU1" s="909"/>
      <c r="AV1" s="909"/>
      <c r="AW1" s="909"/>
      <c r="AX1" s="909"/>
      <c r="AY1" s="170" t="s">
        <v>585</v>
      </c>
      <c r="AZ1" s="169">
        <v>8</v>
      </c>
    </row>
    <row r="2" spans="1:233" ht="29.25" customHeight="1" x14ac:dyDescent="0.3">
      <c r="B2" s="120"/>
      <c r="C2" s="138"/>
      <c r="D2"/>
      <c r="E2" s="188"/>
      <c r="F2" s="908"/>
      <c r="G2" s="797"/>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170" t="s">
        <v>587</v>
      </c>
      <c r="AZ2" s="170" t="s">
        <v>1201</v>
      </c>
    </row>
    <row r="3" spans="1:233" ht="30.75" customHeight="1" x14ac:dyDescent="0.3">
      <c r="B3" s="120"/>
      <c r="C3" s="148"/>
      <c r="D3" s="149"/>
      <c r="E3" s="189"/>
      <c r="F3" s="429" t="s">
        <v>590</v>
      </c>
      <c r="G3" s="910" t="s">
        <v>1148</v>
      </c>
      <c r="H3" s="910"/>
      <c r="I3" s="910"/>
      <c r="J3" s="910"/>
      <c r="K3" s="910"/>
      <c r="L3" s="910"/>
      <c r="M3" s="910"/>
      <c r="N3" s="910"/>
      <c r="O3" s="910"/>
      <c r="P3" s="910"/>
      <c r="Q3" s="910"/>
      <c r="R3" s="910"/>
      <c r="S3" s="910"/>
      <c r="T3" s="910"/>
      <c r="U3" s="910"/>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797"/>
      <c r="AY3" s="170" t="s">
        <v>592</v>
      </c>
      <c r="AZ3" s="171">
        <v>45552</v>
      </c>
    </row>
    <row r="4" spans="1:233" ht="23.25" customHeight="1" x14ac:dyDescent="0.3">
      <c r="B4" s="120"/>
      <c r="C4" s="139"/>
      <c r="D4" s="145"/>
      <c r="E4" s="146"/>
      <c r="F4" s="146"/>
      <c r="G4" s="911" t="s">
        <v>594</v>
      </c>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12"/>
      <c r="AO4" s="912"/>
      <c r="AP4" s="912"/>
      <c r="AQ4" s="912"/>
      <c r="AR4" s="912"/>
      <c r="AS4" s="912"/>
      <c r="AT4" s="912"/>
      <c r="AU4" s="912"/>
      <c r="AV4" s="912"/>
      <c r="AW4" s="912"/>
      <c r="AX4" s="912"/>
      <c r="AY4" s="146"/>
      <c r="AZ4" s="142"/>
    </row>
    <row r="5" spans="1:233" s="43" customFormat="1" ht="39.75" customHeight="1" x14ac:dyDescent="0.25">
      <c r="B5" s="121"/>
      <c r="C5" s="66" t="s">
        <v>1149</v>
      </c>
      <c r="D5" s="129" t="str">
        <f>'Riesgos de Corrupción'!C6</f>
        <v>Seguimiento y evaluación a la gestión</v>
      </c>
      <c r="E5" s="71"/>
      <c r="F5" s="69" t="s">
        <v>1202</v>
      </c>
      <c r="G5" s="933" t="str">
        <f>'Riesgos de Corrupción'!F6</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H5" s="934"/>
      <c r="I5" s="934"/>
      <c r="J5" s="934"/>
      <c r="K5" s="934"/>
      <c r="L5" s="934"/>
      <c r="M5" s="934"/>
      <c r="N5" s="934"/>
      <c r="O5" s="934"/>
      <c r="P5" s="934"/>
      <c r="Q5" s="934"/>
      <c r="R5" s="934"/>
      <c r="S5" s="935"/>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7" customFormat="1" ht="28.5" customHeight="1" thickBot="1" x14ac:dyDescent="0.3">
      <c r="A7" s="397"/>
      <c r="B7" s="398"/>
      <c r="C7" s="913" t="s">
        <v>1203</v>
      </c>
      <c r="D7" s="914"/>
      <c r="E7" s="915"/>
      <c r="F7" s="919" t="s">
        <v>1204</v>
      </c>
      <c r="G7" s="919"/>
      <c r="H7" s="919"/>
      <c r="I7" s="919"/>
      <c r="J7" s="919"/>
      <c r="K7" s="919"/>
      <c r="L7" s="919"/>
      <c r="M7" s="919"/>
      <c r="N7" s="919"/>
      <c r="O7" s="919"/>
      <c r="P7" s="919"/>
      <c r="Q7" s="919"/>
      <c r="R7" s="919"/>
      <c r="S7" s="919"/>
      <c r="T7" s="919"/>
      <c r="U7" s="919"/>
      <c r="V7" s="919"/>
      <c r="W7" s="919"/>
      <c r="X7" s="919"/>
      <c r="Y7" s="919"/>
      <c r="Z7" s="919"/>
      <c r="AA7" s="919"/>
      <c r="AB7" s="919"/>
      <c r="AC7" s="919"/>
      <c r="AD7" s="919"/>
      <c r="AE7" s="919"/>
      <c r="AF7" s="919"/>
      <c r="AG7" s="919"/>
      <c r="AH7" s="919"/>
      <c r="AI7" s="919"/>
      <c r="AJ7" s="919"/>
      <c r="AK7" s="919"/>
      <c r="AL7" s="919"/>
      <c r="AM7" s="919"/>
      <c r="AN7" s="919"/>
      <c r="AO7" s="919"/>
      <c r="AP7" s="919"/>
      <c r="AQ7" s="919"/>
      <c r="AR7" s="919"/>
      <c r="AS7" s="919"/>
      <c r="AT7" s="919"/>
      <c r="AU7" s="919"/>
      <c r="AV7" s="919"/>
      <c r="AW7" s="919"/>
      <c r="AX7" s="919"/>
      <c r="AY7" s="919"/>
      <c r="AZ7" s="920"/>
    </row>
    <row r="8" spans="1:233" s="377" customFormat="1" ht="31.5" customHeight="1" thickBot="1" x14ac:dyDescent="0.3">
      <c r="A8" s="399"/>
      <c r="B8" s="398"/>
      <c r="C8" s="916"/>
      <c r="D8" s="917"/>
      <c r="E8" s="918"/>
      <c r="F8" s="921" t="s">
        <v>1205</v>
      </c>
      <c r="G8" s="921"/>
      <c r="H8" s="921"/>
      <c r="I8" s="921"/>
      <c r="J8" s="921"/>
      <c r="K8" s="921"/>
      <c r="L8" s="921"/>
      <c r="M8" s="921"/>
      <c r="N8" s="921"/>
      <c r="O8" s="921"/>
      <c r="P8" s="921"/>
      <c r="Q8" s="921"/>
      <c r="R8" s="921"/>
      <c r="S8" s="921"/>
      <c r="T8" s="921"/>
      <c r="U8" s="921"/>
      <c r="V8" s="921"/>
      <c r="W8" s="921"/>
      <c r="X8" s="922"/>
      <c r="Y8" s="923" t="s">
        <v>1206</v>
      </c>
      <c r="Z8" s="924"/>
      <c r="AA8" s="924"/>
      <c r="AB8" s="924"/>
      <c r="AC8" s="924"/>
      <c r="AD8" s="924"/>
      <c r="AE8" s="925"/>
      <c r="AF8" s="926" t="s">
        <v>497</v>
      </c>
      <c r="AG8" s="921"/>
      <c r="AH8" s="921"/>
      <c r="AI8" s="921"/>
      <c r="AJ8" s="921"/>
      <c r="AK8" s="921"/>
      <c r="AL8" s="921"/>
      <c r="AM8" s="921"/>
      <c r="AN8" s="921"/>
      <c r="AO8" s="921"/>
      <c r="AP8" s="921"/>
      <c r="AQ8" s="921"/>
      <c r="AR8" s="922"/>
      <c r="AS8" s="927" t="s">
        <v>1207</v>
      </c>
      <c r="AT8" s="928"/>
      <c r="AU8" s="928"/>
      <c r="AV8" s="929"/>
      <c r="AW8" s="930" t="s">
        <v>516</v>
      </c>
      <c r="AX8" s="931"/>
      <c r="AY8" s="931"/>
      <c r="AZ8" s="932"/>
    </row>
    <row r="9" spans="1:233" s="389" customFormat="1" ht="97.5" customHeight="1" thickBot="1" x14ac:dyDescent="0.3">
      <c r="A9" s="400" t="s">
        <v>66</v>
      </c>
      <c r="B9" s="398"/>
      <c r="C9" s="28" t="s">
        <v>107</v>
      </c>
      <c r="D9" s="401" t="s">
        <v>1208</v>
      </c>
      <c r="E9" s="402" t="s">
        <v>1209</v>
      </c>
      <c r="F9" s="403" t="s">
        <v>601</v>
      </c>
      <c r="G9" s="28" t="s">
        <v>1210</v>
      </c>
      <c r="H9" s="28" t="s">
        <v>1211</v>
      </c>
      <c r="I9" s="28" t="s">
        <v>1212</v>
      </c>
      <c r="J9" s="28"/>
      <c r="K9" s="28" t="s">
        <v>1213</v>
      </c>
      <c r="L9" s="404"/>
      <c r="M9" s="28" t="s">
        <v>1214</v>
      </c>
      <c r="N9" s="28"/>
      <c r="O9" s="28" t="s">
        <v>1215</v>
      </c>
      <c r="P9" s="28"/>
      <c r="Q9" s="28" t="s">
        <v>1216</v>
      </c>
      <c r="R9" s="28"/>
      <c r="S9" s="28" t="s">
        <v>1217</v>
      </c>
      <c r="T9" s="28"/>
      <c r="U9" s="28" t="s">
        <v>1218</v>
      </c>
      <c r="V9" s="405"/>
      <c r="W9" s="391" t="s">
        <v>1219</v>
      </c>
      <c r="X9" s="391" t="s">
        <v>1220</v>
      </c>
      <c r="Y9" s="391" t="s">
        <v>1221</v>
      </c>
      <c r="Z9" s="28" t="s">
        <v>1222</v>
      </c>
      <c r="AA9" s="391" t="s">
        <v>1223</v>
      </c>
      <c r="AB9" s="391" t="s">
        <v>1224</v>
      </c>
      <c r="AC9" s="391" t="s">
        <v>1225</v>
      </c>
      <c r="AD9" s="391" t="s">
        <v>1226</v>
      </c>
      <c r="AE9" s="391" t="s">
        <v>1227</v>
      </c>
      <c r="AF9" s="391" t="s">
        <v>1228</v>
      </c>
      <c r="AG9" s="406" t="s">
        <v>1229</v>
      </c>
      <c r="AH9" s="391" t="s">
        <v>1230</v>
      </c>
      <c r="AI9" s="391" t="s">
        <v>1231</v>
      </c>
      <c r="AJ9" s="391" t="s">
        <v>1232</v>
      </c>
      <c r="AK9" s="391" t="s">
        <v>1233</v>
      </c>
      <c r="AL9" s="391" t="s">
        <v>1234</v>
      </c>
      <c r="AM9" s="391" t="s">
        <v>1235</v>
      </c>
      <c r="AN9" s="391" t="s">
        <v>1236</v>
      </c>
      <c r="AO9" s="28" t="s">
        <v>1237</v>
      </c>
      <c r="AP9" s="28" t="s">
        <v>1238</v>
      </c>
      <c r="AQ9" s="28" t="s">
        <v>1239</v>
      </c>
      <c r="AR9" s="28" t="s">
        <v>1240</v>
      </c>
      <c r="AS9" s="28" t="s">
        <v>1241</v>
      </c>
      <c r="AT9" s="28" t="s">
        <v>1242</v>
      </c>
      <c r="AU9" s="28" t="s">
        <v>1243</v>
      </c>
      <c r="AV9" s="28" t="s">
        <v>1244</v>
      </c>
      <c r="AW9" s="28" t="s">
        <v>1245</v>
      </c>
      <c r="AX9" s="28" t="s">
        <v>1332</v>
      </c>
      <c r="AY9" s="28" t="s">
        <v>1333</v>
      </c>
      <c r="AZ9" s="28" t="s">
        <v>1334</v>
      </c>
      <c r="BA9" s="407"/>
      <c r="BB9" s="407"/>
    </row>
    <row r="10" spans="1:233" s="40" customFormat="1" ht="117" customHeight="1" x14ac:dyDescent="0.25">
      <c r="A10" s="21"/>
      <c r="B10" s="123" t="str">
        <f>C10&amp;"-"&amp;E10</f>
        <v>R1-CO1</v>
      </c>
      <c r="C10" s="197" t="s">
        <v>73</v>
      </c>
      <c r="D10" s="178" t="s">
        <v>75</v>
      </c>
      <c r="E10" s="179" t="s">
        <v>74</v>
      </c>
      <c r="F10" s="422" t="s">
        <v>1246</v>
      </c>
      <c r="G10" s="37" t="s">
        <v>227</v>
      </c>
      <c r="H10" s="23" t="s">
        <v>227</v>
      </c>
      <c r="I10" s="18" t="s">
        <v>1247</v>
      </c>
      <c r="J10" s="80">
        <f>IF(I10="Asignado",15,IF(I10="No asignado",0,IF(I10=0,0)))</f>
        <v>15</v>
      </c>
      <c r="K10" s="18" t="s">
        <v>1248</v>
      </c>
      <c r="L10" s="80">
        <f>IF(K10="Adecuado",15,IF(K10="Inadecuado",0,IF(I10=0,0)))</f>
        <v>15</v>
      </c>
      <c r="M10" s="18" t="s">
        <v>1249</v>
      </c>
      <c r="N10" s="80">
        <f>IF(M10="Oportuna",15,IF(M10="Inoportuna",0,IF(I10=0,0)))</f>
        <v>15</v>
      </c>
      <c r="O10" s="18" t="s">
        <v>1250</v>
      </c>
      <c r="P10" s="80">
        <f t="shared" ref="P10:P70" si="0">IF(O10="Prevenir",15,IF(O10="Detectar",10,IF(O10="No es un control",0,IF(I10=0,0))))</f>
        <v>15</v>
      </c>
      <c r="Q10" s="18" t="s">
        <v>1251</v>
      </c>
      <c r="R10" s="80">
        <f t="shared" ref="R10:R70" si="1">IF(Q10="Confiable",15,IF(Q10="No confiable",0,IF(I10=0,0)))</f>
        <v>15</v>
      </c>
      <c r="S10" s="18" t="s">
        <v>1252</v>
      </c>
      <c r="T10" s="80">
        <f t="shared" ref="T10:T70" si="2">IF(S10="Se investigan y resuelven oportunamente",15,IF(S10="No se investigan y resuelven oportunamente",0,IF(I10=0,0)))</f>
        <v>15</v>
      </c>
      <c r="U10" s="18" t="s">
        <v>1253</v>
      </c>
      <c r="V10" s="80">
        <f t="shared" ref="V10:V70" si="3">IF(U10="Completa",10,IF(U10="Incompleta",5,IF(U10="No existe",0,IF(I10=0,0))))</f>
        <v>10</v>
      </c>
      <c r="W10" s="22">
        <f t="shared" ref="W10:W70" si="4">IF(G10=0," ",IF((J10+L10+N10+P10+R10+T10+V10)&gt;=0,(J10+L10+N10+P10+R10+T10+V10)))</f>
        <v>100</v>
      </c>
      <c r="X10" s="22" t="str">
        <f>IF(W10=" "," ",IF(AND(W10&gt;=0,W10&lt;=85),"Débil",IF(AND(W10&gt;=86,W10&lt;=95),"Moderado",IF(AND(W10&gt;=96,W10&lt;=100),"Fuerte"," "))))</f>
        <v>Fuerte</v>
      </c>
      <c r="Y10" s="22">
        <f t="shared" ref="Y10:Y70" si="5">IF(Z10="Siempre se ejecuta", 100,IF(Z10="Algunas veces se ejecuta",50,IF(Z10="No se ejecuta",0,"")))</f>
        <v>100</v>
      </c>
      <c r="Z10" s="24" t="s">
        <v>1254</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3" si="7">IFERROR(AVERAGEIFS($AG$10:$AG$249,$C$10:$C$249,C10),"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212">
        <f t="shared" ref="AK10:AK73" si="8">IFERROR(AVERAGEIFS($AJ$10:$AJ$249,$C$10:$C$249,C10)," ")</f>
        <v>1</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423" t="s">
        <v>1255</v>
      </c>
      <c r="AP10" s="23" t="s">
        <v>1256</v>
      </c>
      <c r="AQ10" s="23" t="s">
        <v>1257</v>
      </c>
      <c r="AR10" s="20" t="s">
        <v>626</v>
      </c>
      <c r="AS10" s="424" t="s">
        <v>1258</v>
      </c>
      <c r="AT10" s="425" t="s">
        <v>1259</v>
      </c>
      <c r="AU10" s="20" t="s">
        <v>1260</v>
      </c>
      <c r="AV10" s="20" t="s">
        <v>1261</v>
      </c>
      <c r="AW10" s="23" t="s">
        <v>1262</v>
      </c>
      <c r="AX10" s="177" t="s">
        <v>1263</v>
      </c>
      <c r="AY10" s="445"/>
      <c r="AZ10" s="177"/>
    </row>
    <row r="11" spans="1:233" s="40" customFormat="1" ht="160.5" customHeight="1" x14ac:dyDescent="0.25">
      <c r="A11" s="21"/>
      <c r="B11" s="123" t="str">
        <f t="shared" ref="B11:B71" si="9">C11&amp;"-"&amp;E11</f>
        <v>R1-CO2</v>
      </c>
      <c r="C11" s="197" t="s">
        <v>73</v>
      </c>
      <c r="D11" s="178" t="s">
        <v>81</v>
      </c>
      <c r="E11" s="179" t="s">
        <v>80</v>
      </c>
      <c r="F11" s="421" t="s">
        <v>1264</v>
      </c>
      <c r="G11" s="38" t="s">
        <v>227</v>
      </c>
      <c r="H11" s="23" t="s">
        <v>227</v>
      </c>
      <c r="I11" s="18" t="s">
        <v>1247</v>
      </c>
      <c r="J11" s="80">
        <f t="shared" ref="J11:J71" si="10">IF(I11="Asignado",15,IF(I11="No asignado",0,IF(I11=0,0)))</f>
        <v>15</v>
      </c>
      <c r="K11" s="18" t="s">
        <v>1248</v>
      </c>
      <c r="L11" s="80">
        <f t="shared" ref="L11:L71" si="11">IF(K11="Adecuado",15,IF(K11="Inadecuado",0,IF(I11=0,0)))</f>
        <v>15</v>
      </c>
      <c r="M11" s="18" t="s">
        <v>1249</v>
      </c>
      <c r="N11" s="80">
        <f t="shared" ref="N11:N71" si="12">IF(M11="Oportuna",15,IF(M11="Inoportuna",0,IF(I11=0,0)))</f>
        <v>15</v>
      </c>
      <c r="O11" s="18" t="s">
        <v>1250</v>
      </c>
      <c r="P11" s="80">
        <f t="shared" si="0"/>
        <v>15</v>
      </c>
      <c r="Q11" s="18" t="s">
        <v>1251</v>
      </c>
      <c r="R11" s="80">
        <f t="shared" si="1"/>
        <v>15</v>
      </c>
      <c r="S11" s="18" t="s">
        <v>1252</v>
      </c>
      <c r="T11" s="80">
        <f t="shared" si="2"/>
        <v>15</v>
      </c>
      <c r="U11" s="18" t="s">
        <v>1253</v>
      </c>
      <c r="V11" s="80">
        <f t="shared" si="3"/>
        <v>10</v>
      </c>
      <c r="W11" s="19">
        <f t="shared" si="4"/>
        <v>100</v>
      </c>
      <c r="X11" s="19" t="str">
        <f t="shared" ref="X11:X71" si="13">IF(W11=" "," ",IF(AND(W11&gt;=0,W11&lt;=85),"Débil",IF(AND(W11&gt;=86,W11&lt;=95),"Moderado",IF(AND(W11&gt;=96,W11&lt;=100),"Fuerte"," "))))</f>
        <v>Fuerte</v>
      </c>
      <c r="Y11" s="19">
        <f t="shared" si="5"/>
        <v>100</v>
      </c>
      <c r="Z11" s="23" t="s">
        <v>1254</v>
      </c>
      <c r="AA11" s="19" t="str">
        <f t="shared" ref="AA11:AA71" si="14">IF(Z11="Siempre se ejecuta","Fuerte",IF(Z11="Algunas veces se ejecuta","Moderado",IF(Z11="No se ejecuta", "Débil","")))</f>
        <v>Fuerte</v>
      </c>
      <c r="AB11" s="19" t="str">
        <f t="shared" ref="AB11:AB71" si="15">IF(AND(X11="Fuerte",AA11="Fuerte"),"Fuerte",IF(AND(X11="Fuerte",AA11="Moderado"),"Moderado",IF(AND(X11="Fuerte",AA11="Débil"),"Débil",IF(AND(X11="Moderado",AA11="Moderado"),"Moderado",IF(AND(X11="Moderado",AA11="Fuerte"),"Moderado",IF(AND(X11="Moderado",AA11="Débil"),"Débil",IF(X11="Débil","Débil"," ")))))))</f>
        <v>Fuerte</v>
      </c>
      <c r="AC11" s="19" t="str">
        <f t="shared" ref="AC11:AC71" si="16">IF(AB11="Fuerte","No",IF(AB11="Moderado","Sí",IF(AB11="Débil","Sí","")))</f>
        <v>No</v>
      </c>
      <c r="AD11" s="19">
        <f t="shared" ref="AD11:AD71" si="17">IFERROR(IF(Y11=" "," ",IF(Y11&gt;=0,(W11+Y11)/2))," ")</f>
        <v>100</v>
      </c>
      <c r="AE11" s="128">
        <f t="shared" si="6"/>
        <v>100</v>
      </c>
      <c r="AF11" s="19" t="str">
        <f t="shared" ref="AF11:AF71" si="18">IF(AE11=" "," ",IF(AE11=100,"Fuerte",IF(AE11&lt;50,"Débil",IF(AE11&gt;49,"Moderado"," "))))</f>
        <v>Fuerte</v>
      </c>
      <c r="AG11" s="50">
        <f t="shared" ref="AG11:AG71"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1</v>
      </c>
      <c r="AK11" s="212">
        <f t="shared" si="8"/>
        <v>1</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423" t="s">
        <v>1255</v>
      </c>
      <c r="AP11" s="23" t="s">
        <v>1256</v>
      </c>
      <c r="AQ11" s="23" t="s">
        <v>1257</v>
      </c>
      <c r="AR11" s="20" t="s">
        <v>626</v>
      </c>
      <c r="AS11" s="424" t="s">
        <v>1258</v>
      </c>
      <c r="AT11" s="425" t="s">
        <v>1259</v>
      </c>
      <c r="AU11" s="20" t="s">
        <v>1260</v>
      </c>
      <c r="AV11" s="20" t="s">
        <v>1261</v>
      </c>
      <c r="AW11" s="23" t="s">
        <v>1262</v>
      </c>
      <c r="AX11" s="177" t="s">
        <v>1265</v>
      </c>
      <c r="AY11" s="177"/>
      <c r="AZ11" s="177"/>
    </row>
    <row r="12" spans="1:233" s="40" customFormat="1" ht="132.75" customHeight="1" x14ac:dyDescent="0.25">
      <c r="A12" s="21"/>
      <c r="B12" s="123" t="str">
        <f t="shared" si="9"/>
        <v>R2-CO3</v>
      </c>
      <c r="C12" s="197" t="s">
        <v>79</v>
      </c>
      <c r="D12" s="178" t="s">
        <v>75</v>
      </c>
      <c r="E12" s="179" t="s">
        <v>86</v>
      </c>
      <c r="F12" s="183" t="s">
        <v>1266</v>
      </c>
      <c r="G12" s="38" t="s">
        <v>227</v>
      </c>
      <c r="H12" s="23" t="s">
        <v>227</v>
      </c>
      <c r="I12" s="18" t="s">
        <v>1247</v>
      </c>
      <c r="J12" s="80">
        <f t="shared" si="10"/>
        <v>15</v>
      </c>
      <c r="K12" s="18" t="s">
        <v>1248</v>
      </c>
      <c r="L12" s="80">
        <f t="shared" si="11"/>
        <v>15</v>
      </c>
      <c r="M12" s="18" t="s">
        <v>1249</v>
      </c>
      <c r="N12" s="80">
        <f t="shared" si="12"/>
        <v>15</v>
      </c>
      <c r="O12" s="18" t="s">
        <v>1250</v>
      </c>
      <c r="P12" s="80">
        <f t="shared" si="0"/>
        <v>15</v>
      </c>
      <c r="Q12" s="18" t="s">
        <v>1251</v>
      </c>
      <c r="R12" s="80">
        <f t="shared" si="1"/>
        <v>15</v>
      </c>
      <c r="S12" s="18" t="s">
        <v>1252</v>
      </c>
      <c r="T12" s="80">
        <f t="shared" si="2"/>
        <v>15</v>
      </c>
      <c r="U12" s="18" t="s">
        <v>1253</v>
      </c>
      <c r="V12" s="80">
        <f t="shared" si="3"/>
        <v>10</v>
      </c>
      <c r="W12" s="19">
        <f t="shared" si="4"/>
        <v>100</v>
      </c>
      <c r="X12" s="19" t="str">
        <f t="shared" si="13"/>
        <v>Fuerte</v>
      </c>
      <c r="Y12" s="19">
        <f t="shared" si="5"/>
        <v>100</v>
      </c>
      <c r="Z12" s="23" t="s">
        <v>1254</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1</v>
      </c>
      <c r="AK12" s="212">
        <f t="shared" si="8"/>
        <v>1</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2"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2" si="21">IF(AM12="Zona Moderada","Reducir riesgo",IF(AM12="Zona Alta","Compartir riesgo",IF(AM12="Zona Extrema","Evitar riesgo"," ")))</f>
        <v>Reducir riesgo</v>
      </c>
      <c r="AO12" s="175" t="s">
        <v>1267</v>
      </c>
      <c r="AP12" s="24" t="s">
        <v>1268</v>
      </c>
      <c r="AQ12" s="23" t="s">
        <v>1269</v>
      </c>
      <c r="AR12" s="20" t="s">
        <v>1270</v>
      </c>
      <c r="AS12" s="199" t="s">
        <v>1271</v>
      </c>
      <c r="AT12" s="20" t="s">
        <v>1272</v>
      </c>
      <c r="AU12" s="20" t="s">
        <v>1260</v>
      </c>
      <c r="AV12" s="20" t="s">
        <v>1261</v>
      </c>
      <c r="AW12" s="23" t="s">
        <v>1262</v>
      </c>
      <c r="AX12" s="192" t="s">
        <v>1273</v>
      </c>
      <c r="AY12" s="177"/>
      <c r="AZ12" s="192"/>
    </row>
    <row r="13" spans="1:233" s="40" customFormat="1" ht="150" customHeight="1" x14ac:dyDescent="0.25">
      <c r="A13" s="21"/>
      <c r="B13" s="123" t="str">
        <f>C13&amp;"-"&amp;E13</f>
        <v>R2-CO4</v>
      </c>
      <c r="C13" s="197" t="s">
        <v>79</v>
      </c>
      <c r="D13" s="178" t="s">
        <v>81</v>
      </c>
      <c r="E13" s="179" t="s">
        <v>94</v>
      </c>
      <c r="F13" s="422" t="s">
        <v>1274</v>
      </c>
      <c r="G13" s="38" t="s">
        <v>227</v>
      </c>
      <c r="H13" s="23" t="s">
        <v>227</v>
      </c>
      <c r="I13" s="18" t="s">
        <v>1247</v>
      </c>
      <c r="J13" s="80">
        <f>IF(I13="Asignado",15,IF(I13="No asignado",0,IF(I13=0,0)))</f>
        <v>15</v>
      </c>
      <c r="K13" s="18" t="s">
        <v>1248</v>
      </c>
      <c r="L13" s="80">
        <f>IF(K13="Adecuado",15,IF(K13="Inadecuado",0,IF(I13=0,0)))</f>
        <v>15</v>
      </c>
      <c r="M13" s="18" t="s">
        <v>1249</v>
      </c>
      <c r="N13" s="80">
        <f>IF(M13="Oportuna",15,IF(M13="Inoportuna",0,IF(I13=0,0)))</f>
        <v>15</v>
      </c>
      <c r="O13" s="18" t="s">
        <v>1250</v>
      </c>
      <c r="P13" s="80">
        <f>IF(O13="Prevenir",15,IF(O13="Detectar",10,IF(O13="No es un control",0,IF(I13=0,0))))</f>
        <v>15</v>
      </c>
      <c r="Q13" s="18" t="s">
        <v>1251</v>
      </c>
      <c r="R13" s="80">
        <f>IF(Q13="Confiable",15,IF(Q13="No confiable",0,IF(I13=0,0)))</f>
        <v>15</v>
      </c>
      <c r="S13" s="18" t="s">
        <v>1252</v>
      </c>
      <c r="T13" s="80">
        <f>IF(S13="Se investigan y resuelven oportunamente",15,IF(S13="No se investigan y resuelven oportunamente",0,IF(I13=0,0)))</f>
        <v>15</v>
      </c>
      <c r="U13" s="18" t="s">
        <v>1253</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1254</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1</v>
      </c>
      <c r="AK13" s="50">
        <f t="shared" si="8"/>
        <v>1</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423" t="s">
        <v>1275</v>
      </c>
      <c r="AP13" s="23" t="s">
        <v>1256</v>
      </c>
      <c r="AQ13" s="23" t="s">
        <v>1257</v>
      </c>
      <c r="AR13" s="20" t="s">
        <v>626</v>
      </c>
      <c r="AS13" s="424" t="s">
        <v>1258</v>
      </c>
      <c r="AT13" s="425" t="s">
        <v>1259</v>
      </c>
      <c r="AU13" s="20" t="s">
        <v>1260</v>
      </c>
      <c r="AV13" s="20" t="s">
        <v>1261</v>
      </c>
      <c r="AW13" s="23" t="s">
        <v>1262</v>
      </c>
      <c r="AX13" s="177" t="s">
        <v>1276</v>
      </c>
      <c r="AY13" s="177"/>
      <c r="AZ13" s="21"/>
    </row>
    <row r="14" spans="1:233" s="40" customFormat="1" ht="158.25" customHeight="1" x14ac:dyDescent="0.25">
      <c r="A14" s="21"/>
      <c r="B14" s="123" t="str">
        <f t="shared" si="9"/>
        <v>-</v>
      </c>
      <c r="C14" s="197"/>
      <c r="D14" s="178"/>
      <c r="E14" s="179"/>
      <c r="F14" s="183"/>
      <c r="G14" s="38"/>
      <c r="H14" s="23"/>
      <c r="I14" s="18"/>
      <c r="J14" s="80">
        <f t="shared" si="10"/>
        <v>0</v>
      </c>
      <c r="K14" s="18"/>
      <c r="L14" s="80">
        <f t="shared" si="11"/>
        <v>0</v>
      </c>
      <c r="M14" s="18"/>
      <c r="N14" s="80">
        <f t="shared" si="12"/>
        <v>0</v>
      </c>
      <c r="O14" s="18"/>
      <c r="P14" s="80">
        <f t="shared" si="0"/>
        <v>0</v>
      </c>
      <c r="Q14" s="18"/>
      <c r="R14" s="80">
        <f t="shared" si="1"/>
        <v>0</v>
      </c>
      <c r="S14" s="18"/>
      <c r="T14" s="80">
        <f t="shared" si="2"/>
        <v>0</v>
      </c>
      <c r="U14" s="18"/>
      <c r="V14" s="80">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8" t="str">
        <f t="shared" si="6"/>
        <v xml:space="preserve"> </v>
      </c>
      <c r="AF14" s="19" t="str">
        <f t="shared" si="18"/>
        <v xml:space="preserve"> </v>
      </c>
      <c r="AG14" s="50">
        <f t="shared" si="19"/>
        <v>0</v>
      </c>
      <c r="AH14" s="50"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19"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20"/>
        <v xml:space="preserve"> </v>
      </c>
      <c r="AN14" s="22" t="str">
        <f t="shared" si="21"/>
        <v xml:space="preserve"> </v>
      </c>
      <c r="AO14" s="175"/>
      <c r="AP14" s="24"/>
      <c r="AQ14" s="23"/>
      <c r="AR14" s="20"/>
      <c r="AS14" s="199"/>
      <c r="AT14" s="20"/>
      <c r="AU14" s="20"/>
      <c r="AV14" s="20"/>
      <c r="AW14" s="23"/>
      <c r="AX14" s="192"/>
      <c r="AY14" s="192"/>
      <c r="AZ14" s="192"/>
    </row>
    <row r="15" spans="1:233" s="40" customFormat="1" ht="158.25" customHeight="1" x14ac:dyDescent="0.25">
      <c r="A15" s="21"/>
      <c r="B15" s="124" t="str">
        <f t="shared" si="9"/>
        <v>-</v>
      </c>
      <c r="C15" s="197"/>
      <c r="D15" s="178"/>
      <c r="E15" s="179"/>
      <c r="F15" s="176"/>
      <c r="G15" s="38"/>
      <c r="H15" s="23"/>
      <c r="I15" s="18"/>
      <c r="J15" s="80">
        <f t="shared" si="10"/>
        <v>0</v>
      </c>
      <c r="K15" s="18"/>
      <c r="L15" s="80">
        <f t="shared" si="11"/>
        <v>0</v>
      </c>
      <c r="M15" s="18"/>
      <c r="N15" s="80">
        <f t="shared" si="12"/>
        <v>0</v>
      </c>
      <c r="O15" s="18"/>
      <c r="P15" s="80">
        <f t="shared" si="0"/>
        <v>0</v>
      </c>
      <c r="Q15" s="18"/>
      <c r="R15" s="80">
        <f t="shared" si="1"/>
        <v>0</v>
      </c>
      <c r="S15" s="18"/>
      <c r="T15" s="80">
        <f t="shared" si="2"/>
        <v>0</v>
      </c>
      <c r="U15" s="18"/>
      <c r="V15" s="80">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8" t="str">
        <f t="shared" si="6"/>
        <v xml:space="preserve"> </v>
      </c>
      <c r="AF15" s="19" t="str">
        <f t="shared" si="18"/>
        <v xml:space="preserve"> </v>
      </c>
      <c r="AG15" s="50">
        <f t="shared" si="19"/>
        <v>0</v>
      </c>
      <c r="AH15" s="50"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19"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20"/>
        <v xml:space="preserve"> </v>
      </c>
      <c r="AN15" s="22" t="str">
        <f t="shared" si="21"/>
        <v xml:space="preserve"> </v>
      </c>
      <c r="AO15" s="192"/>
      <c r="AP15" s="18"/>
      <c r="AQ15" s="18"/>
      <c r="AR15" s="191"/>
      <c r="AS15" s="191"/>
      <c r="AT15" s="191"/>
      <c r="AU15" s="191"/>
      <c r="AV15" s="191"/>
      <c r="AW15" s="192"/>
      <c r="AX15" s="192"/>
      <c r="AY15" s="192"/>
      <c r="AZ15" s="192"/>
    </row>
    <row r="16" spans="1:233" s="40" customFormat="1" ht="158.25" customHeight="1" x14ac:dyDescent="0.25">
      <c r="A16" s="21"/>
      <c r="B16" s="123" t="str">
        <f t="shared" si="9"/>
        <v>-</v>
      </c>
      <c r="C16" s="197"/>
      <c r="D16" s="178"/>
      <c r="E16" s="179"/>
      <c r="F16" s="207"/>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
      <c r="AP16" s="18"/>
      <c r="AQ16" s="18"/>
      <c r="AR16" s="191"/>
      <c r="AS16" s="191"/>
      <c r="AT16" s="191"/>
      <c r="AU16" s="18"/>
      <c r="AV16" s="191"/>
      <c r="AW16" s="192"/>
      <c r="AX16" s="192"/>
      <c r="AY16" s="177"/>
      <c r="AZ16" s="177"/>
    </row>
    <row r="17" spans="1:52" s="40" customFormat="1" ht="158.25" customHeight="1" x14ac:dyDescent="0.25">
      <c r="A17" s="21"/>
      <c r="B17" s="123" t="str">
        <f t="shared" si="9"/>
        <v>-</v>
      </c>
      <c r="C17" s="197"/>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7"/>
      <c r="AP17" s="177"/>
      <c r="AQ17" s="23"/>
      <c r="AR17" s="20"/>
      <c r="AS17" s="177"/>
      <c r="AT17" s="23"/>
      <c r="AU17" s="177"/>
      <c r="AV17" s="23"/>
      <c r="AW17" s="177"/>
      <c r="AX17" s="177"/>
      <c r="AY17" s="177"/>
      <c r="AZ17" s="192"/>
    </row>
    <row r="18" spans="1:52" s="48" customFormat="1" ht="158.25" customHeight="1" x14ac:dyDescent="0.3">
      <c r="A18" s="75"/>
      <c r="B18" s="123" t="str">
        <f t="shared" si="9"/>
        <v>-</v>
      </c>
      <c r="C18" s="197"/>
      <c r="D18" s="178"/>
      <c r="E18" s="179"/>
      <c r="F18" s="176"/>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7"/>
      <c r="AP18" s="177"/>
      <c r="AQ18" s="23"/>
      <c r="AR18" s="23"/>
      <c r="AS18" s="177"/>
      <c r="AT18" s="23"/>
      <c r="AU18" s="177"/>
      <c r="AV18" s="23"/>
      <c r="AW18" s="177"/>
      <c r="AX18" s="177"/>
      <c r="AY18" s="177"/>
      <c r="AZ18" s="192"/>
    </row>
    <row r="19" spans="1:52" s="48" customFormat="1" ht="158.25" customHeight="1" x14ac:dyDescent="0.3">
      <c r="A19" s="75"/>
      <c r="B19" s="123" t="str">
        <f t="shared" si="9"/>
        <v>-</v>
      </c>
      <c r="C19" s="197"/>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7"/>
      <c r="AP19" s="177"/>
      <c r="AQ19" s="177"/>
      <c r="AR19" s="23"/>
      <c r="AS19" s="177"/>
      <c r="AT19" s="177"/>
      <c r="AU19" s="23"/>
      <c r="AV19" s="23"/>
      <c r="AW19" s="177"/>
      <c r="AX19" s="198"/>
      <c r="AY19" s="198"/>
      <c r="AZ19" s="177"/>
    </row>
    <row r="20" spans="1:52" s="48" customFormat="1" ht="158.25" customHeight="1" x14ac:dyDescent="0.3">
      <c r="A20" s="75"/>
      <c r="B20" s="123" t="str">
        <f t="shared" si="9"/>
        <v>-</v>
      </c>
      <c r="C20" s="197"/>
      <c r="D20" s="178"/>
      <c r="E20" s="179"/>
      <c r="F20" s="205"/>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98"/>
      <c r="AP20" s="198"/>
      <c r="AQ20" s="198"/>
      <c r="AR20" s="21"/>
      <c r="AS20" s="198"/>
      <c r="AT20" s="177"/>
      <c r="AU20" s="23"/>
      <c r="AV20" s="21"/>
      <c r="AW20" s="177"/>
      <c r="AX20" s="177"/>
      <c r="AY20" s="177"/>
      <c r="AZ20" s="177"/>
    </row>
    <row r="21" spans="1:52" ht="199.5" customHeight="1" x14ac:dyDescent="0.3">
      <c r="B21" s="123" t="str">
        <f t="shared" si="9"/>
        <v>-</v>
      </c>
      <c r="C21" s="197"/>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24"/>
      <c r="AQ21" s="177"/>
      <c r="AR21" s="20"/>
      <c r="AS21" s="199"/>
      <c r="AT21" s="20"/>
      <c r="AU21" s="20"/>
      <c r="AV21" s="20"/>
      <c r="AW21" s="177"/>
      <c r="AX21" s="23"/>
      <c r="AY21" s="177"/>
      <c r="AZ21" s="177"/>
    </row>
    <row r="22" spans="1:52" ht="210.75" customHeight="1" x14ac:dyDescent="0.3">
      <c r="B22" s="123" t="str">
        <f t="shared" si="9"/>
        <v>-</v>
      </c>
      <c r="C22" s="197"/>
      <c r="D22" s="178"/>
      <c r="E22" s="179"/>
      <c r="F22" s="176"/>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5"/>
      <c r="AP22" s="24"/>
      <c r="AQ22" s="23"/>
      <c r="AR22" s="20"/>
      <c r="AS22" s="199"/>
      <c r="AT22" s="20"/>
      <c r="AU22" s="20"/>
      <c r="AV22" s="20"/>
      <c r="AW22" s="177"/>
      <c r="AX22" s="177"/>
      <c r="AY22" s="177"/>
      <c r="AZ22" s="177"/>
    </row>
    <row r="23" spans="1:52" ht="208.5" customHeight="1" x14ac:dyDescent="0.3">
      <c r="B23" s="123" t="str">
        <f t="shared" si="9"/>
        <v>-</v>
      </c>
      <c r="C23" s="197"/>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7"/>
      <c r="AP23" s="23"/>
      <c r="AQ23" s="23"/>
      <c r="AR23" s="20"/>
      <c r="AS23" s="199"/>
      <c r="AT23" s="20"/>
      <c r="AU23" s="20"/>
      <c r="AV23" s="20"/>
      <c r="AW23" s="177"/>
      <c r="AX23" s="177"/>
      <c r="AY23" s="177"/>
      <c r="AZ23" s="177"/>
    </row>
    <row r="24" spans="1:52" ht="208.5" customHeight="1" x14ac:dyDescent="0.3">
      <c r="B24" s="123" t="str">
        <f t="shared" si="9"/>
        <v>-</v>
      </c>
      <c r="C24" s="197"/>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7"/>
      <c r="AP24" s="206"/>
      <c r="AQ24" s="23"/>
      <c r="AR24" s="20"/>
      <c r="AS24" s="199"/>
      <c r="AT24" s="20"/>
      <c r="AU24" s="20"/>
      <c r="AV24" s="20"/>
      <c r="AW24" s="177"/>
      <c r="AX24" s="177"/>
      <c r="AY24" s="177"/>
      <c r="AZ24" s="177"/>
    </row>
    <row r="25" spans="1:52" ht="212.25" customHeight="1" x14ac:dyDescent="0.3">
      <c r="B25" s="123" t="str">
        <f t="shared" si="9"/>
        <v>-</v>
      </c>
      <c r="C25" s="197"/>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199"/>
      <c r="AT25" s="20"/>
      <c r="AU25" s="20"/>
      <c r="AV25" s="20"/>
      <c r="AW25" s="177"/>
      <c r="AX25" s="177"/>
      <c r="AY25" s="177"/>
      <c r="AZ25" s="177"/>
    </row>
    <row r="26" spans="1:52" ht="83.25" customHeight="1" x14ac:dyDescent="0.3">
      <c r="B26" s="123" t="str">
        <f t="shared" si="9"/>
        <v>-</v>
      </c>
      <c r="C26" s="197"/>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177"/>
      <c r="AQ26" s="177"/>
      <c r="AR26" s="23"/>
      <c r="AS26" s="177"/>
      <c r="AT26" s="177"/>
      <c r="AU26" s="23"/>
      <c r="AV26" s="23"/>
      <c r="AW26" s="177"/>
      <c r="AX26" s="198"/>
      <c r="AY26" s="198"/>
      <c r="AZ26" s="21"/>
    </row>
    <row r="27" spans="1:52" ht="73.5" customHeight="1" x14ac:dyDescent="0.3">
      <c r="B27" s="123" t="str">
        <f t="shared" si="9"/>
        <v>-</v>
      </c>
      <c r="C27" s="197"/>
      <c r="D27" s="178"/>
      <c r="E27" s="179"/>
      <c r="F27" s="205"/>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98"/>
      <c r="AP27" s="198"/>
      <c r="AQ27" s="198"/>
      <c r="AR27" s="21"/>
      <c r="AS27" s="198"/>
      <c r="AT27" s="177"/>
      <c r="AU27" s="23"/>
      <c r="AV27" s="21"/>
      <c r="AW27" s="177"/>
      <c r="AX27" s="177"/>
      <c r="AY27" s="177"/>
      <c r="AZ27" s="21"/>
    </row>
    <row r="28" spans="1:52" ht="49.5" customHeight="1" x14ac:dyDescent="0.3">
      <c r="B28" s="123" t="str">
        <f t="shared" si="9"/>
        <v>-</v>
      </c>
      <c r="C28" s="197"/>
      <c r="D28" s="178"/>
      <c r="E28" s="179"/>
      <c r="F28" s="132"/>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76"/>
      <c r="AP28" s="76"/>
      <c r="AQ28" s="76"/>
      <c r="AR28" s="76"/>
      <c r="AS28" s="76"/>
      <c r="AT28" s="76"/>
      <c r="AU28" s="76"/>
      <c r="AV28" s="76"/>
      <c r="AW28" s="76"/>
      <c r="AX28" s="76"/>
      <c r="AY28" s="76"/>
      <c r="AZ28" s="76"/>
    </row>
    <row r="29" spans="1:52" ht="46.5" customHeight="1" x14ac:dyDescent="0.3">
      <c r="B29" s="123" t="str">
        <f t="shared" si="9"/>
        <v>-</v>
      </c>
      <c r="C29" s="197"/>
      <c r="D29" s="178"/>
      <c r="E29" s="179"/>
      <c r="F29" s="132"/>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76"/>
      <c r="AP29" s="76"/>
      <c r="AQ29" s="76"/>
      <c r="AR29" s="76"/>
      <c r="AS29" s="76"/>
      <c r="AT29" s="76"/>
      <c r="AU29" s="76"/>
      <c r="AV29" s="76"/>
      <c r="AW29" s="76"/>
      <c r="AX29" s="76"/>
      <c r="AY29" s="76"/>
      <c r="AZ29" s="76"/>
    </row>
    <row r="30" spans="1:52" ht="56.25" customHeight="1" x14ac:dyDescent="0.3">
      <c r="B30" s="123" t="str">
        <f t="shared" si="9"/>
        <v>-</v>
      </c>
      <c r="C30" s="197"/>
      <c r="D30" s="178"/>
      <c r="E30" s="179"/>
      <c r="F30" s="133"/>
      <c r="G30" s="131"/>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55.5" customHeight="1" x14ac:dyDescent="0.3">
      <c r="B31" s="123" t="str">
        <f t="shared" si="9"/>
        <v>-</v>
      </c>
      <c r="C31" s="197"/>
      <c r="D31" s="178"/>
      <c r="E31" s="179"/>
      <c r="F31" s="132"/>
      <c r="G31" s="131"/>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41.25" customHeight="1" x14ac:dyDescent="0.3">
      <c r="B32" s="123" t="str">
        <f t="shared" si="9"/>
        <v>-</v>
      </c>
      <c r="C32" s="197"/>
      <c r="D32" s="178"/>
      <c r="E32" s="179"/>
      <c r="F32" s="132"/>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41.25" customHeight="1" x14ac:dyDescent="0.3">
      <c r="B33" s="123" t="str">
        <f t="shared" si="9"/>
        <v>-</v>
      </c>
      <c r="C33" s="197"/>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27"/>
      <c r="D34" s="24"/>
      <c r="E34" s="23"/>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27"/>
      <c r="D35" s="24"/>
      <c r="E35" s="23"/>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57.7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57.7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8"/>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8"/>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ref="P71:P134" si="22">IF(O71="Prevenir",15,IF(O71="Detectar",10,IF(O71="No es un control",0,IF(I71=0,0))))</f>
        <v>0</v>
      </c>
      <c r="Q71" s="18"/>
      <c r="R71" s="80">
        <f t="shared" ref="R71:R134" si="23">IF(Q71="Confiable",15,IF(Q71="No confiable",0,IF(I71=0,0)))</f>
        <v>0</v>
      </c>
      <c r="S71" s="18"/>
      <c r="T71" s="80">
        <f t="shared" ref="T71:T134" si="24">IF(S71="Se investigan y resuelven oportunamente",15,IF(S71="No se investigan y resuelven oportunamente",0,IF(I71=0,0)))</f>
        <v>0</v>
      </c>
      <c r="U71" s="18"/>
      <c r="V71" s="80">
        <f t="shared" ref="V71:V134" si="25">IF(U71="Completa",10,IF(U71="Incompleta",5,IF(U71="No existe",0,IF(I71=0,0))))</f>
        <v>0</v>
      </c>
      <c r="W71" s="19" t="str">
        <f t="shared" ref="W71:W134" si="26">IF(G71=0," ",IF((J71+L71+N71+P71+R71+T71+V71)&gt;=0,(J71+L71+N71+P71+R71+T71+V71)))</f>
        <v xml:space="preserve"> </v>
      </c>
      <c r="X71" s="19" t="str">
        <f t="shared" si="13"/>
        <v xml:space="preserve"> </v>
      </c>
      <c r="Y71" s="19" t="str">
        <f t="shared" ref="Y71:Y134" si="27">IF(Z71="Siempre se ejecuta", 100,IF(Z71="Algunas veces se ejecuta",50,IF(Z71="No se ejecuta",0,"")))</f>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ref="B72:B135" si="28">C72&amp;"-"&amp;E72</f>
        <v>-</v>
      </c>
      <c r="C72" s="18"/>
      <c r="D72" s="24"/>
      <c r="E72" s="23"/>
      <c r="F72" s="132"/>
      <c r="G72" s="131"/>
      <c r="H72" s="23"/>
      <c r="I72" s="18"/>
      <c r="J72" s="80">
        <f t="shared" ref="J72:J135" si="29">IF(I72="Asignado",15,IF(I72="No asignado",0,IF(I72=0,0)))</f>
        <v>0</v>
      </c>
      <c r="K72" s="18"/>
      <c r="L72" s="80">
        <f t="shared" ref="L72:L135" si="30">IF(K72="Adecuado",15,IF(K72="Inadecuado",0,IF(I72=0,0)))</f>
        <v>0</v>
      </c>
      <c r="M72" s="18"/>
      <c r="N72" s="80">
        <f t="shared" ref="N72:N135" si="31">IF(M72="Oportuna",15,IF(M72="Inoportuna",0,IF(I72=0,0)))</f>
        <v>0</v>
      </c>
      <c r="O72" s="18"/>
      <c r="P72" s="80">
        <f t="shared" si="22"/>
        <v>0</v>
      </c>
      <c r="Q72" s="18"/>
      <c r="R72" s="80">
        <f t="shared" si="23"/>
        <v>0</v>
      </c>
      <c r="S72" s="18"/>
      <c r="T72" s="80">
        <f t="shared" si="24"/>
        <v>0</v>
      </c>
      <c r="U72" s="18"/>
      <c r="V72" s="80">
        <f t="shared" si="25"/>
        <v>0</v>
      </c>
      <c r="W72" s="19" t="str">
        <f t="shared" si="26"/>
        <v xml:space="preserve"> </v>
      </c>
      <c r="X72" s="19" t="str">
        <f t="shared" ref="X72:X135" si="32">IF(W72=" "," ",IF(AND(W72&gt;=0,W72&lt;=85),"Débil",IF(AND(W72&gt;=86,W72&lt;=95),"Moderado",IF(AND(W72&gt;=96,W72&lt;=100),"Fuerte"," "))))</f>
        <v xml:space="preserve"> </v>
      </c>
      <c r="Y72" s="19" t="str">
        <f t="shared" si="27"/>
        <v/>
      </c>
      <c r="Z72" s="23"/>
      <c r="AA72" s="19" t="str">
        <f t="shared" ref="AA72:AA135" si="33">IF(Z72="Siempre se ejecuta","Fuerte",IF(Z72="Algunas veces se ejecuta","Moderado",IF(Z72="No se ejecuta", "Débil","")))</f>
        <v/>
      </c>
      <c r="AB72" s="19" t="str">
        <f t="shared" ref="AB72:AB135" si="34">IF(AND(X72="Fuerte",AA72="Fuerte"),"Fuerte",IF(AND(X72="Fuerte",AA72="Moderado"),"Moderado",IF(AND(X72="Fuerte",AA72="Débil"),"Débil",IF(AND(X72="Moderado",AA72="Moderado"),"Moderado",IF(AND(X72="Moderado",AA72="Fuerte"),"Moderado",IF(AND(X72="Moderado",AA72="Débil"),"Débil",IF(X72="Débil","Débil"," ")))))))</f>
        <v xml:space="preserve"> </v>
      </c>
      <c r="AC72" s="19" t="str">
        <f t="shared" ref="AC72:AC135" si="35">IF(AB72="Fuerte","No",IF(AB72="Moderado","Sí",IF(AB72="Débil","Sí","")))</f>
        <v/>
      </c>
      <c r="AD72" s="19" t="str">
        <f t="shared" ref="AD72:AD135" si="36">IFERROR(IF(Y72=" "," ",IF(Y72&gt;=0,(W72+Y72)/2))," ")</f>
        <v xml:space="preserve"> </v>
      </c>
      <c r="AE72" s="128" t="str">
        <f t="shared" si="6"/>
        <v xml:space="preserve"> </v>
      </c>
      <c r="AF72" s="19" t="str">
        <f t="shared" ref="AF72:AF135" si="37">IF(AE72=" "," ",IF(AE72=100,"Fuerte",IF(AE72&lt;50,"Débil",IF(AE72&gt;49,"Moderado"," "))))</f>
        <v xml:space="preserve"> </v>
      </c>
      <c r="AG72" s="50">
        <f t="shared" ref="AG72:AG135" si="38">IF(OR(AND(AF72="Fuerte",G72="No disminuye"),AND(AF72="Moderado",G72="No disminuye")),0,IF(AND(AF72="Fuerte",G72="Directamente"),2,IF(AND(AF72="Moderado",G72="Directamente"),1,0)))</f>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28"/>
        <v>-</v>
      </c>
      <c r="C73" s="18"/>
      <c r="D73" s="24"/>
      <c r="E73" s="23"/>
      <c r="F73" s="132"/>
      <c r="G73" s="131"/>
      <c r="H73" s="23"/>
      <c r="I73" s="18"/>
      <c r="J73" s="80">
        <f t="shared" si="29"/>
        <v>0</v>
      </c>
      <c r="K73" s="18"/>
      <c r="L73" s="80">
        <f t="shared" si="30"/>
        <v>0</v>
      </c>
      <c r="M73" s="18"/>
      <c r="N73" s="80">
        <f t="shared" si="31"/>
        <v>0</v>
      </c>
      <c r="O73" s="18"/>
      <c r="P73" s="80">
        <f t="shared" si="22"/>
        <v>0</v>
      </c>
      <c r="Q73" s="18"/>
      <c r="R73" s="80">
        <f t="shared" si="23"/>
        <v>0</v>
      </c>
      <c r="S73" s="18"/>
      <c r="T73" s="80">
        <f t="shared" si="24"/>
        <v>0</v>
      </c>
      <c r="U73" s="18"/>
      <c r="V73" s="80">
        <f t="shared" si="25"/>
        <v>0</v>
      </c>
      <c r="W73" s="19" t="str">
        <f t="shared" si="26"/>
        <v xml:space="preserve"> </v>
      </c>
      <c r="X73" s="19" t="str">
        <f t="shared" si="32"/>
        <v xml:space="preserve"> </v>
      </c>
      <c r="Y73" s="19" t="str">
        <f t="shared" si="27"/>
        <v/>
      </c>
      <c r="Z73" s="23"/>
      <c r="AA73" s="19" t="str">
        <f t="shared" si="33"/>
        <v/>
      </c>
      <c r="AB73" s="19" t="str">
        <f t="shared" si="34"/>
        <v xml:space="preserve"> </v>
      </c>
      <c r="AC73" s="19" t="str">
        <f t="shared" si="35"/>
        <v/>
      </c>
      <c r="AD73" s="19" t="str">
        <f t="shared" si="36"/>
        <v xml:space="preserve"> </v>
      </c>
      <c r="AE73" s="128" t="str">
        <f t="shared" si="6"/>
        <v xml:space="preserve"> </v>
      </c>
      <c r="AF73" s="19" t="str">
        <f t="shared" si="37"/>
        <v xml:space="preserve"> </v>
      </c>
      <c r="AG73" s="50">
        <f t="shared" si="38"/>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ref="AM73:AM136" si="39">IF(OR(AND(AI73="Rara vez",AL73="Insignificante"),AND(AI73="Rara vez",AL73="Menor"),AND(AI73="Improbable",AL73="Menor"),AND(AI73="Improbable",AL73="Insignificante"),AND(AI73="Posible",AL73="Insignificante")),"Zona Baja",IF(OR(AND(AI73="Probable",AL73="Insignificante"),AND(AI73="Posible",AL73="Menor"),AND(AI73="Improbable",AL73="Moderado"),AND(AI73="Rara vez",AL73="Moderado")),"Zona Moderada",IF(OR(AND(AI73="Casi seguro",AL73="Insignificante"),AND(AI73="Casi seguro",AL73="Menor"),AND(AI73="Probable",AL73="Menor"),AND(AI73="Probable",AL73="Moderado"),AND(AI73="Posible",AL73="Moderado"),AND(AI73="Improbable",AL73="Mayor"),AND(AI73="Rara vez",AL73="Mayor")),"Zona Alta",IF(OR(AND(AI73="Casi seguro",AL73="Moderado"),AND(AI73="Casi seguro",AL73="Mayor"),AND(AI73="Casi seguro",AL73="Catastrófico"),AND(AI73="Probable",AL73="Mayor"),AND(AI73="Probable",AL73="Catastrófico"),AND(AI73="Posible",AL73="Mayor"),AND(AI73="Posible",AL73="Catastrófico"),AND(AI73="Improbable",AL73="Catastrófico"),AND(AI73="Rara vez",AL73="Catastrófico")),"Zona Extrema"," "))))</f>
        <v xml:space="preserve"> </v>
      </c>
      <c r="AN73" s="22" t="str">
        <f t="shared" ref="AN73:AN136" si="40">IF(AM73="Zona Moderada","Reducir riesgo",IF(AM73="Zona Alta","Compartir riesgo",IF(AM73="Zona Extrema","Evitar riesgo"," ")))</f>
        <v xml:space="preserve"> </v>
      </c>
      <c r="AO73" s="76"/>
      <c r="AP73" s="76"/>
      <c r="AQ73" s="76"/>
      <c r="AR73" s="76"/>
      <c r="AS73" s="76"/>
      <c r="AT73" s="76"/>
      <c r="AU73" s="76"/>
      <c r="AV73" s="76"/>
      <c r="AW73" s="76"/>
      <c r="AX73" s="76"/>
      <c r="AY73" s="76"/>
      <c r="AZ73" s="76"/>
    </row>
    <row r="74" spans="2:52" ht="57.75" customHeight="1" x14ac:dyDescent="0.3">
      <c r="B74" s="123" t="str">
        <f t="shared" si="28"/>
        <v>-</v>
      </c>
      <c r="C74" s="18"/>
      <c r="D74" s="24"/>
      <c r="E74" s="23"/>
      <c r="F74" s="132"/>
      <c r="G74" s="131"/>
      <c r="H74" s="23"/>
      <c r="I74" s="18"/>
      <c r="J74" s="80">
        <f t="shared" si="29"/>
        <v>0</v>
      </c>
      <c r="K74" s="18"/>
      <c r="L74" s="80">
        <f t="shared" si="30"/>
        <v>0</v>
      </c>
      <c r="M74" s="18"/>
      <c r="N74" s="80">
        <f t="shared" si="31"/>
        <v>0</v>
      </c>
      <c r="O74" s="18"/>
      <c r="P74" s="80">
        <f t="shared" si="22"/>
        <v>0</v>
      </c>
      <c r="Q74" s="18"/>
      <c r="R74" s="80">
        <f t="shared" si="23"/>
        <v>0</v>
      </c>
      <c r="S74" s="18"/>
      <c r="T74" s="80">
        <f t="shared" si="24"/>
        <v>0</v>
      </c>
      <c r="U74" s="18"/>
      <c r="V74" s="80">
        <f t="shared" si="25"/>
        <v>0</v>
      </c>
      <c r="W74" s="19" t="str">
        <f t="shared" si="26"/>
        <v xml:space="preserve"> </v>
      </c>
      <c r="X74" s="19" t="str">
        <f t="shared" si="32"/>
        <v xml:space="preserve"> </v>
      </c>
      <c r="Y74" s="19" t="str">
        <f t="shared" si="27"/>
        <v/>
      </c>
      <c r="Z74" s="23"/>
      <c r="AA74" s="19" t="str">
        <f t="shared" si="33"/>
        <v/>
      </c>
      <c r="AB74" s="19" t="str">
        <f t="shared" si="34"/>
        <v xml:space="preserve"> </v>
      </c>
      <c r="AC74" s="19" t="str">
        <f t="shared" si="35"/>
        <v/>
      </c>
      <c r="AD74" s="19" t="str">
        <f t="shared" si="36"/>
        <v xml:space="preserve"> </v>
      </c>
      <c r="AE74" s="128" t="str">
        <f t="shared" ref="AE74:AE137" si="41">IFERROR(IF(AD74=" "," ",IF(AVERAGE($AD$10:$AD$250)&gt;=0,AVERAGEIFS($AD$10:$AD$249,$C$10:$C$249,C74))),"  ")</f>
        <v xml:space="preserve"> </v>
      </c>
      <c r="AF74" s="19" t="str">
        <f t="shared" si="37"/>
        <v xml:space="preserve"> </v>
      </c>
      <c r="AG74" s="50">
        <f t="shared" si="38"/>
        <v>0</v>
      </c>
      <c r="AH74" s="50" t="str">
        <f t="shared" ref="AH74:AH137" si="42">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ref="AK74:AK137" si="43">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39"/>
        <v xml:space="preserve"> </v>
      </c>
      <c r="AN74" s="22" t="str">
        <f t="shared" si="40"/>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41"/>
        <v xml:space="preserve"> </v>
      </c>
      <c r="AF75" s="19" t="str">
        <f t="shared" si="37"/>
        <v xml:space="preserve"> </v>
      </c>
      <c r="AG75" s="50">
        <f t="shared" si="38"/>
        <v>0</v>
      </c>
      <c r="AH75" s="50" t="str">
        <f t="shared" si="42"/>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43"/>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si="39"/>
        <v xml:space="preserve"> </v>
      </c>
      <c r="AN75" s="22" t="str">
        <f t="shared" si="40"/>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41"/>
        <v xml:space="preserve"> </v>
      </c>
      <c r="AF76" s="19" t="str">
        <f t="shared" si="37"/>
        <v xml:space="preserve"> </v>
      </c>
      <c r="AG76" s="50">
        <f t="shared" si="38"/>
        <v>0</v>
      </c>
      <c r="AH76" s="50" t="str">
        <f t="shared" si="42"/>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43"/>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si="41"/>
        <v xml:space="preserve"> </v>
      </c>
      <c r="AF77" s="19" t="str">
        <f t="shared" si="37"/>
        <v xml:space="preserve"> </v>
      </c>
      <c r="AG77" s="50">
        <f t="shared" si="38"/>
        <v>0</v>
      </c>
      <c r="AH77" s="50" t="str">
        <f t="shared" si="42"/>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si="43"/>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ref="P135:P198" si="44">IF(O135="Prevenir",15,IF(O135="Detectar",10,IF(O135="No es un control",0,IF(I135=0,0))))</f>
        <v>0</v>
      </c>
      <c r="Q135" s="18"/>
      <c r="R135" s="80">
        <f t="shared" ref="R135:R198" si="45">IF(Q135="Confiable",15,IF(Q135="No confiable",0,IF(I135=0,0)))</f>
        <v>0</v>
      </c>
      <c r="S135" s="18"/>
      <c r="T135" s="80">
        <f t="shared" ref="T135:T198" si="46">IF(S135="Se investigan y resuelven oportunamente",15,IF(S135="No se investigan y resuelven oportunamente",0,IF(I135=0,0)))</f>
        <v>0</v>
      </c>
      <c r="U135" s="18"/>
      <c r="V135" s="80">
        <f t="shared" ref="V135:V198" si="47">IF(U135="Completa",10,IF(U135="Incompleta",5,IF(U135="No existe",0,IF(I135=0,0))))</f>
        <v>0</v>
      </c>
      <c r="W135" s="19" t="str">
        <f t="shared" ref="W135:W198" si="48">IF(G135=0," ",IF((J135+L135+N135+P135+R135+T135+V135)&gt;=0,(J135+L135+N135+P135+R135+T135+V135)))</f>
        <v xml:space="preserve"> </v>
      </c>
      <c r="X135" s="19" t="str">
        <f t="shared" si="32"/>
        <v xml:space="preserve"> </v>
      </c>
      <c r="Y135" s="19" t="str">
        <f t="shared" ref="Y135:Y198" si="49">IF(Z135="Siempre se ejecuta", 100,IF(Z135="Algunas veces se ejecuta",50,IF(Z135="No se ejecuta",0,"")))</f>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ref="B136:B199" si="50">C136&amp;"-"&amp;E136</f>
        <v>-</v>
      </c>
      <c r="C136" s="18"/>
      <c r="D136" s="24"/>
      <c r="E136" s="23"/>
      <c r="F136" s="132"/>
      <c r="G136" s="131"/>
      <c r="H136" s="23"/>
      <c r="I136" s="18"/>
      <c r="J136" s="80">
        <f t="shared" ref="J136:J199" si="51">IF(I136="Asignado",15,IF(I136="No asignado",0,IF(I136=0,0)))</f>
        <v>0</v>
      </c>
      <c r="K136" s="18"/>
      <c r="L136" s="80">
        <f t="shared" ref="L136:L199" si="52">IF(K136="Adecuado",15,IF(K136="Inadecuado",0,IF(I136=0,0)))</f>
        <v>0</v>
      </c>
      <c r="M136" s="18"/>
      <c r="N136" s="80">
        <f t="shared" ref="N136:N199" si="53">IF(M136="Oportuna",15,IF(M136="Inoportuna",0,IF(I136=0,0)))</f>
        <v>0</v>
      </c>
      <c r="O136" s="18"/>
      <c r="P136" s="80">
        <f t="shared" si="44"/>
        <v>0</v>
      </c>
      <c r="Q136" s="18"/>
      <c r="R136" s="80">
        <f t="shared" si="45"/>
        <v>0</v>
      </c>
      <c r="S136" s="18"/>
      <c r="T136" s="80">
        <f t="shared" si="46"/>
        <v>0</v>
      </c>
      <c r="U136" s="18"/>
      <c r="V136" s="80">
        <f t="shared" si="47"/>
        <v>0</v>
      </c>
      <c r="W136" s="19" t="str">
        <f t="shared" si="48"/>
        <v xml:space="preserve"> </v>
      </c>
      <c r="X136" s="19" t="str">
        <f t="shared" ref="X136:X199" si="54">IF(W136=" "," ",IF(AND(W136&gt;=0,W136&lt;=85),"Débil",IF(AND(W136&gt;=86,W136&lt;=95),"Moderado",IF(AND(W136&gt;=96,W136&lt;=100),"Fuerte"," "))))</f>
        <v xml:space="preserve"> </v>
      </c>
      <c r="Y136" s="19" t="str">
        <f t="shared" si="49"/>
        <v/>
      </c>
      <c r="Z136" s="23"/>
      <c r="AA136" s="19" t="str">
        <f t="shared" ref="AA136:AA199" si="55">IF(Z136="Siempre se ejecuta","Fuerte",IF(Z136="Algunas veces se ejecuta","Moderado",IF(Z136="No se ejecuta", "Débil","")))</f>
        <v/>
      </c>
      <c r="AB136" s="19" t="str">
        <f t="shared" ref="AB136:AB199" si="56">IF(AND(X136="Fuerte",AA136="Fuerte"),"Fuerte",IF(AND(X136="Fuerte",AA136="Moderado"),"Moderado",IF(AND(X136="Fuerte",AA136="Débil"),"Débil",IF(AND(X136="Moderado",AA136="Moderado"),"Moderado",IF(AND(X136="Moderado",AA136="Fuerte"),"Moderado",IF(AND(X136="Moderado",AA136="Débil"),"Débil",IF(X136="Débil","Débil"," ")))))))</f>
        <v xml:space="preserve"> </v>
      </c>
      <c r="AC136" s="19" t="str">
        <f t="shared" ref="AC136:AC199" si="57">IF(AB136="Fuerte","No",IF(AB136="Moderado","Sí",IF(AB136="Débil","Sí","")))</f>
        <v/>
      </c>
      <c r="AD136" s="19" t="str">
        <f t="shared" ref="AD136:AD199" si="58">IFERROR(IF(Y136=" "," ",IF(Y136&gt;=0,(W136+Y136)/2))," ")</f>
        <v xml:space="preserve"> </v>
      </c>
      <c r="AE136" s="128" t="str">
        <f t="shared" si="41"/>
        <v xml:space="preserve"> </v>
      </c>
      <c r="AF136" s="19" t="str">
        <f t="shared" ref="AF136:AF199" si="59">IF(AE136=" "," ",IF(AE136=100,"Fuerte",IF(AE136&lt;50,"Débil",IF(AE136&gt;49,"Moderado"," "))))</f>
        <v xml:space="preserve"> </v>
      </c>
      <c r="AG136" s="50">
        <f t="shared" ref="AG136:AG199" si="60">IF(OR(AND(AF136="Fuerte",G136="No disminuye"),AND(AF136="Moderado",G136="No disminuye")),0,IF(AND(AF136="Fuerte",G136="Directamente"),2,IF(AND(AF136="Moderado",G136="Directamente"),1,0)))</f>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si="44"/>
        <v>0</v>
      </c>
      <c r="Q137" s="18"/>
      <c r="R137" s="80">
        <f t="shared" si="45"/>
        <v>0</v>
      </c>
      <c r="S137" s="18"/>
      <c r="T137" s="80">
        <f t="shared" si="46"/>
        <v>0</v>
      </c>
      <c r="U137" s="18"/>
      <c r="V137" s="80">
        <f t="shared" si="47"/>
        <v>0</v>
      </c>
      <c r="W137" s="19" t="str">
        <f t="shared" si="48"/>
        <v xml:space="preserve"> </v>
      </c>
      <c r="X137" s="19" t="str">
        <f t="shared" si="54"/>
        <v xml:space="preserve"> </v>
      </c>
      <c r="Y137" s="19" t="str">
        <f t="shared" si="49"/>
        <v/>
      </c>
      <c r="Z137" s="23"/>
      <c r="AA137" s="19" t="str">
        <f t="shared" si="55"/>
        <v/>
      </c>
      <c r="AB137" s="19" t="str">
        <f t="shared" si="56"/>
        <v xml:space="preserve"> </v>
      </c>
      <c r="AC137" s="19" t="str">
        <f t="shared" si="57"/>
        <v/>
      </c>
      <c r="AD137" s="19" t="str">
        <f t="shared" si="58"/>
        <v xml:space="preserve"> </v>
      </c>
      <c r="AE137" s="128" t="str">
        <f t="shared" si="41"/>
        <v xml:space="preserve"> </v>
      </c>
      <c r="AF137" s="19" t="str">
        <f t="shared" si="59"/>
        <v xml:space="preserve"> </v>
      </c>
      <c r="AG137" s="50">
        <f t="shared" si="60"/>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ref="AM137:AM200" si="61">IF(OR(AND(AI137="Rara vez",AL137="Insignificante"),AND(AI137="Rara vez",AL137="Menor"),AND(AI137="Improbable",AL137="Menor"),AND(AI137="Improbable",AL137="Insignificante"),AND(AI137="Posible",AL137="Insignificante")),"Zona Baja",IF(OR(AND(AI137="Probable",AL137="Insignificante"),AND(AI137="Posible",AL137="Menor"),AND(AI137="Improbable",AL137="Moderado"),AND(AI137="Rara vez",AL137="Moderado")),"Zona Moderada",IF(OR(AND(AI137="Casi seguro",AL137="Insignificante"),AND(AI137="Casi seguro",AL137="Menor"),AND(AI137="Probable",AL137="Menor"),AND(AI137="Probable",AL137="Moderado"),AND(AI137="Posible",AL137="Moderado"),AND(AI137="Improbable",AL137="Mayor"),AND(AI137="Rara vez",AL137="Mayor")),"Zona Alta",IF(OR(AND(AI137="Casi seguro",AL137="Moderado"),AND(AI137="Casi seguro",AL137="Mayor"),AND(AI137="Casi seguro",AL137="Catastrófico"),AND(AI137="Probable",AL137="Mayor"),AND(AI137="Probable",AL137="Catastrófico"),AND(AI137="Posible",AL137="Mayor"),AND(AI137="Posible",AL137="Catastrófico"),AND(AI137="Improbable",AL137="Catastrófico"),AND(AI137="Rara vez",AL137="Catastrófico")),"Zona Extrema"," "))))</f>
        <v xml:space="preserve"> </v>
      </c>
      <c r="AN137" s="22" t="str">
        <f t="shared" ref="AN137:AN200" si="62">IF(AM137="Zona Moderada","Reducir riesgo",IF(AM137="Zona Alta","Compartir riesgo",IF(AM137="Zona Extrema","Evitar riesgo"," ")))</f>
        <v xml:space="preserve"> </v>
      </c>
      <c r="AO137" s="76"/>
      <c r="AP137" s="76"/>
      <c r="AQ137" s="76"/>
      <c r="AR137" s="76"/>
      <c r="AS137" s="76"/>
      <c r="AT137" s="76"/>
      <c r="AU137" s="76"/>
      <c r="AV137" s="76"/>
      <c r="AW137" s="76"/>
      <c r="AX137" s="76"/>
      <c r="AY137" s="76"/>
      <c r="AZ137" s="76"/>
    </row>
    <row r="138" spans="2:52" ht="57.75" customHeight="1" x14ac:dyDescent="0.3">
      <c r="B138" s="123" t="str">
        <f t="shared" si="50"/>
        <v>-</v>
      </c>
      <c r="C138" s="18"/>
      <c r="D138" s="24"/>
      <c r="E138" s="23"/>
      <c r="F138" s="132"/>
      <c r="G138" s="131"/>
      <c r="H138" s="23"/>
      <c r="I138" s="18"/>
      <c r="J138" s="80">
        <f t="shared" si="51"/>
        <v>0</v>
      </c>
      <c r="K138" s="18"/>
      <c r="L138" s="80">
        <f t="shared" si="52"/>
        <v>0</v>
      </c>
      <c r="M138" s="18"/>
      <c r="N138" s="80">
        <f t="shared" si="53"/>
        <v>0</v>
      </c>
      <c r="O138" s="18"/>
      <c r="P138" s="80">
        <f t="shared" si="44"/>
        <v>0</v>
      </c>
      <c r="Q138" s="18"/>
      <c r="R138" s="80">
        <f t="shared" si="45"/>
        <v>0</v>
      </c>
      <c r="S138" s="18"/>
      <c r="T138" s="80">
        <f t="shared" si="46"/>
        <v>0</v>
      </c>
      <c r="U138" s="18"/>
      <c r="V138" s="80">
        <f t="shared" si="47"/>
        <v>0</v>
      </c>
      <c r="W138" s="19" t="str">
        <f t="shared" si="48"/>
        <v xml:space="preserve"> </v>
      </c>
      <c r="X138" s="19" t="str">
        <f t="shared" si="54"/>
        <v xml:space="preserve"> </v>
      </c>
      <c r="Y138" s="19" t="str">
        <f t="shared" si="49"/>
        <v/>
      </c>
      <c r="Z138" s="23"/>
      <c r="AA138" s="19" t="str">
        <f t="shared" si="55"/>
        <v/>
      </c>
      <c r="AB138" s="19" t="str">
        <f t="shared" si="56"/>
        <v xml:space="preserve"> </v>
      </c>
      <c r="AC138" s="19" t="str">
        <f t="shared" si="57"/>
        <v/>
      </c>
      <c r="AD138" s="19" t="str">
        <f t="shared" si="58"/>
        <v xml:space="preserve"> </v>
      </c>
      <c r="AE138" s="128" t="str">
        <f t="shared" ref="AE138:AE201" si="63">IFERROR(IF(AD138=" "," ",IF(AVERAGE($AD$10:$AD$250)&gt;=0,AVERAGEIFS($AD$10:$AD$249,$C$10:$C$249,C138))),"  ")</f>
        <v xml:space="preserve"> </v>
      </c>
      <c r="AF138" s="19" t="str">
        <f t="shared" si="59"/>
        <v xml:space="preserve"> </v>
      </c>
      <c r="AG138" s="50">
        <f t="shared" si="60"/>
        <v>0</v>
      </c>
      <c r="AH138" s="50" t="str">
        <f t="shared" ref="AH138:AH201" si="64">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ref="AK138:AK201" si="65">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63"/>
        <v xml:space="preserve"> </v>
      </c>
      <c r="AF139" s="19" t="str">
        <f t="shared" si="59"/>
        <v xml:space="preserve"> </v>
      </c>
      <c r="AG139" s="50">
        <f t="shared" si="60"/>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si="61"/>
        <v xml:space="preserve"> </v>
      </c>
      <c r="AN139" s="22" t="str">
        <f t="shared" si="62"/>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63"/>
        <v xml:space="preserve"> </v>
      </c>
      <c r="AF140" s="19" t="str">
        <f t="shared" si="59"/>
        <v xml:space="preserve"> </v>
      </c>
      <c r="AG140" s="50">
        <f t="shared" si="60"/>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si="63"/>
        <v xml:space="preserve"> </v>
      </c>
      <c r="AF141" s="19" t="str">
        <f t="shared" si="59"/>
        <v xml:space="preserve"> </v>
      </c>
      <c r="AG141" s="50">
        <f t="shared" si="60"/>
        <v>0</v>
      </c>
      <c r="AH141" s="50" t="str">
        <f t="shared" si="64"/>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si="65"/>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ref="P199:P249" si="66">IF(O199="Prevenir",15,IF(O199="Detectar",10,IF(O199="No es un control",0,IF(I199=0,0))))</f>
        <v>0</v>
      </c>
      <c r="Q199" s="18"/>
      <c r="R199" s="80">
        <f t="shared" ref="R199:R249" si="67">IF(Q199="Confiable",15,IF(Q199="No confiable",0,IF(I199=0,0)))</f>
        <v>0</v>
      </c>
      <c r="S199" s="18"/>
      <c r="T199" s="80">
        <f t="shared" ref="T199:T249" si="68">IF(S199="Se investigan y resuelven oportunamente",15,IF(S199="No se investigan y resuelven oportunamente",0,IF(I199=0,0)))</f>
        <v>0</v>
      </c>
      <c r="U199" s="18"/>
      <c r="V199" s="80">
        <f t="shared" ref="V199:V249" si="69">IF(U199="Completa",10,IF(U199="Incompleta",5,IF(U199="No existe",0,IF(I199=0,0))))</f>
        <v>0</v>
      </c>
      <c r="W199" s="19" t="str">
        <f t="shared" ref="W199:W249" si="70">IF(G199=0," ",IF((J199+L199+N199+P199+R199+T199+V199)&gt;=0,(J199+L199+N199+P199+R199+T199+V199)))</f>
        <v xml:space="preserve"> </v>
      </c>
      <c r="X199" s="19" t="str">
        <f t="shared" si="54"/>
        <v xml:space="preserve"> </v>
      </c>
      <c r="Y199" s="19" t="str">
        <f t="shared" ref="Y199:Y249" si="71">IF(Z199="Siempre se ejecuta", 100,IF(Z199="Algunas veces se ejecuta",50,IF(Z199="No se ejecuta",0,"")))</f>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ref="B200:B249" si="72">C200&amp;"-"&amp;E200</f>
        <v>-</v>
      </c>
      <c r="C200" s="18"/>
      <c r="D200" s="24"/>
      <c r="E200" s="23"/>
      <c r="F200" s="132"/>
      <c r="G200" s="131"/>
      <c r="H200" s="23"/>
      <c r="I200" s="18"/>
      <c r="J200" s="80">
        <f t="shared" ref="J200:J249" si="73">IF(I200="Asignado",15,IF(I200="No asignado",0,IF(I200=0,0)))</f>
        <v>0</v>
      </c>
      <c r="K200" s="18"/>
      <c r="L200" s="80">
        <f t="shared" ref="L200:L249" si="74">IF(K200="Adecuado",15,IF(K200="Inadecuado",0,IF(I200=0,0)))</f>
        <v>0</v>
      </c>
      <c r="M200" s="18"/>
      <c r="N200" s="80">
        <f t="shared" ref="N200:N249" si="75">IF(M200="Oportuna",15,IF(M200="Inoportuna",0,IF(I200=0,0)))</f>
        <v>0</v>
      </c>
      <c r="O200" s="18"/>
      <c r="P200" s="80">
        <f t="shared" si="66"/>
        <v>0</v>
      </c>
      <c r="Q200" s="18"/>
      <c r="R200" s="80">
        <f t="shared" si="67"/>
        <v>0</v>
      </c>
      <c r="S200" s="18"/>
      <c r="T200" s="80">
        <f t="shared" si="68"/>
        <v>0</v>
      </c>
      <c r="U200" s="18"/>
      <c r="V200" s="80">
        <f t="shared" si="69"/>
        <v>0</v>
      </c>
      <c r="W200" s="19" t="str">
        <f t="shared" si="70"/>
        <v xml:space="preserve"> </v>
      </c>
      <c r="X200" s="19" t="str">
        <f t="shared" ref="X200:X249" si="76">IF(W200=" "," ",IF(AND(W200&gt;=0,W200&lt;=85),"Débil",IF(AND(W200&gt;=86,W200&lt;=95),"Moderado",IF(AND(W200&gt;=96,W200&lt;=100),"Fuerte"," "))))</f>
        <v xml:space="preserve"> </v>
      </c>
      <c r="Y200" s="19" t="str">
        <f t="shared" si="71"/>
        <v/>
      </c>
      <c r="Z200" s="23"/>
      <c r="AA200" s="19" t="str">
        <f t="shared" ref="AA200:AA249" si="77">IF(Z200="Siempre se ejecuta","Fuerte",IF(Z200="Algunas veces se ejecuta","Moderado",IF(Z200="No se ejecuta", "Débil","")))</f>
        <v/>
      </c>
      <c r="AB200" s="19" t="str">
        <f t="shared" ref="AB200:AB249" si="78">IF(AND(X200="Fuerte",AA200="Fuerte"),"Fuerte",IF(AND(X200="Fuerte",AA200="Moderado"),"Moderado",IF(AND(X200="Fuerte",AA200="Débil"),"Débil",IF(AND(X200="Moderado",AA200="Moderado"),"Moderado",IF(AND(X200="Moderado",AA200="Fuerte"),"Moderado",IF(AND(X200="Moderado",AA200="Débil"),"Débil",IF(X200="Débil","Débil"," ")))))))</f>
        <v xml:space="preserve"> </v>
      </c>
      <c r="AC200" s="19" t="str">
        <f t="shared" ref="AC200:AC249" si="79">IF(AB200="Fuerte","No",IF(AB200="Moderado","Sí",IF(AB200="Débil","Sí","")))</f>
        <v/>
      </c>
      <c r="AD200" s="19" t="str">
        <f t="shared" ref="AD200:AD249" si="80">IFERROR(IF(Y200=" "," ",IF(Y200&gt;=0,(W200+Y200)/2))," ")</f>
        <v xml:space="preserve"> </v>
      </c>
      <c r="AE200" s="128" t="str">
        <f t="shared" si="63"/>
        <v xml:space="preserve"> </v>
      </c>
      <c r="AF200" s="19" t="str">
        <f t="shared" ref="AF200:AF249" si="81">IF(AE200=" "," ",IF(AE200=100,"Fuerte",IF(AE200&lt;50,"Débil",IF(AE200&gt;49,"Moderado"," "))))</f>
        <v xml:space="preserve"> </v>
      </c>
      <c r="AG200" s="50">
        <f t="shared" ref="AG200:AG249" si="82">IF(OR(AND(AF200="Fuerte",G200="No disminuye"),AND(AF200="Moderado",G200="No disminuye")),0,IF(AND(AF200="Fuerte",G200="Directamente"),2,IF(AND(AF200="Moderado",G200="Directamente"),1,0)))</f>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si="66"/>
        <v>0</v>
      </c>
      <c r="Q201" s="18"/>
      <c r="R201" s="80">
        <f t="shared" si="67"/>
        <v>0</v>
      </c>
      <c r="S201" s="18"/>
      <c r="T201" s="80">
        <f t="shared" si="68"/>
        <v>0</v>
      </c>
      <c r="U201" s="18"/>
      <c r="V201" s="80">
        <f t="shared" si="69"/>
        <v>0</v>
      </c>
      <c r="W201" s="19" t="str">
        <f t="shared" si="70"/>
        <v xml:space="preserve"> </v>
      </c>
      <c r="X201" s="19" t="str">
        <f t="shared" si="76"/>
        <v xml:space="preserve"> </v>
      </c>
      <c r="Y201" s="19" t="str">
        <f t="shared" si="71"/>
        <v/>
      </c>
      <c r="Z201" s="23"/>
      <c r="AA201" s="19" t="str">
        <f t="shared" si="77"/>
        <v/>
      </c>
      <c r="AB201" s="19" t="str">
        <f t="shared" si="78"/>
        <v xml:space="preserve"> </v>
      </c>
      <c r="AC201" s="19" t="str">
        <f t="shared" si="79"/>
        <v/>
      </c>
      <c r="AD201" s="19" t="str">
        <f t="shared" si="80"/>
        <v xml:space="preserve"> </v>
      </c>
      <c r="AE201" s="128" t="str">
        <f t="shared" si="63"/>
        <v xml:space="preserve"> </v>
      </c>
      <c r="AF201" s="19" t="str">
        <f t="shared" si="81"/>
        <v xml:space="preserve"> </v>
      </c>
      <c r="AG201" s="50">
        <f t="shared" si="82"/>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ref="AM201:AM249" si="83">IF(OR(AND(AI201="Rara vez",AL201="Insignificante"),AND(AI201="Rara vez",AL201="Menor"),AND(AI201="Improbable",AL201="Menor"),AND(AI201="Improbable",AL201="Insignificante"),AND(AI201="Posible",AL201="Insignificante")),"Zona Baja",IF(OR(AND(AI201="Probable",AL201="Insignificante"),AND(AI201="Posible",AL201="Menor"),AND(AI201="Improbable",AL201="Moderado"),AND(AI201="Rara vez",AL201="Moderado")),"Zona Moderada",IF(OR(AND(AI201="Casi seguro",AL201="Insignificante"),AND(AI201="Casi seguro",AL201="Menor"),AND(AI201="Probable",AL201="Menor"),AND(AI201="Probable",AL201="Moderado"),AND(AI201="Posible",AL201="Moderado"),AND(AI201="Improbable",AL201="Mayor"),AND(AI201="Rara vez",AL201="Mayor")),"Zona Alta",IF(OR(AND(AI201="Casi seguro",AL201="Moderado"),AND(AI201="Casi seguro",AL201="Mayor"),AND(AI201="Casi seguro",AL201="Catastrófico"),AND(AI201="Probable",AL201="Mayor"),AND(AI201="Probable",AL201="Catastrófico"),AND(AI201="Posible",AL201="Mayor"),AND(AI201="Posible",AL201="Catastrófico"),AND(AI201="Improbable",AL201="Catastrófico"),AND(AI201="Rara vez",AL201="Catastrófico")),"Zona Extrema"," "))))</f>
        <v xml:space="preserve"> </v>
      </c>
      <c r="AN201" s="22" t="str">
        <f t="shared" ref="AN201:AN249" si="84">IF(AM201="Zona Moderada","Reducir riesgo",IF(AM201="Zona Alta","Compartir riesgo",IF(AM201="Zona Extrema","Evitar riesgo"," ")))</f>
        <v xml:space="preserve"> </v>
      </c>
      <c r="AO201" s="76"/>
      <c r="AP201" s="76"/>
      <c r="AQ201" s="76"/>
      <c r="AR201" s="76"/>
      <c r="AS201" s="76"/>
      <c r="AT201" s="76"/>
      <c r="AU201" s="76"/>
      <c r="AV201" s="76"/>
      <c r="AW201" s="76"/>
      <c r="AX201" s="76"/>
      <c r="AY201" s="76"/>
      <c r="AZ201" s="76"/>
    </row>
    <row r="202" spans="2:52" ht="57.75" customHeight="1" x14ac:dyDescent="0.3">
      <c r="B202" s="123" t="str">
        <f t="shared" si="72"/>
        <v>-</v>
      </c>
      <c r="C202" s="18"/>
      <c r="D202" s="24"/>
      <c r="E202" s="23"/>
      <c r="F202" s="132"/>
      <c r="G202" s="131"/>
      <c r="H202" s="23"/>
      <c r="I202" s="18"/>
      <c r="J202" s="80">
        <f t="shared" si="73"/>
        <v>0</v>
      </c>
      <c r="K202" s="18"/>
      <c r="L202" s="80">
        <f t="shared" si="74"/>
        <v>0</v>
      </c>
      <c r="M202" s="18"/>
      <c r="N202" s="80">
        <f t="shared" si="75"/>
        <v>0</v>
      </c>
      <c r="O202" s="18"/>
      <c r="P202" s="80">
        <f t="shared" si="66"/>
        <v>0</v>
      </c>
      <c r="Q202" s="18"/>
      <c r="R202" s="80">
        <f t="shared" si="67"/>
        <v>0</v>
      </c>
      <c r="S202" s="18"/>
      <c r="T202" s="80">
        <f t="shared" si="68"/>
        <v>0</v>
      </c>
      <c r="U202" s="18"/>
      <c r="V202" s="80">
        <f t="shared" si="69"/>
        <v>0</v>
      </c>
      <c r="W202" s="19" t="str">
        <f t="shared" si="70"/>
        <v xml:space="preserve"> </v>
      </c>
      <c r="X202" s="19" t="str">
        <f t="shared" si="76"/>
        <v xml:space="preserve"> </v>
      </c>
      <c r="Y202" s="19" t="str">
        <f t="shared" si="71"/>
        <v/>
      </c>
      <c r="Z202" s="23"/>
      <c r="AA202" s="19" t="str">
        <f t="shared" si="77"/>
        <v/>
      </c>
      <c r="AB202" s="19" t="str">
        <f t="shared" si="78"/>
        <v xml:space="preserve"> </v>
      </c>
      <c r="AC202" s="19" t="str">
        <f t="shared" si="79"/>
        <v/>
      </c>
      <c r="AD202" s="19" t="str">
        <f t="shared" si="80"/>
        <v xml:space="preserve"> </v>
      </c>
      <c r="AE202" s="128" t="str">
        <f t="shared" ref="AE202:AE249" si="85">IFERROR(IF(AD202=" "," ",IF(AVERAGE($AD$10:$AD$250)&gt;=0,AVERAGEIFS($AD$10:$AD$249,$C$10:$C$249,C202))),"  ")</f>
        <v xml:space="preserve"> </v>
      </c>
      <c r="AF202" s="19" t="str">
        <f t="shared" si="81"/>
        <v xml:space="preserve"> </v>
      </c>
      <c r="AG202" s="50">
        <f t="shared" si="82"/>
        <v>0</v>
      </c>
      <c r="AH202" s="50" t="str">
        <f t="shared" ref="AH202:AH249" si="86">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ref="AK202:AK249" si="87">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85"/>
        <v xml:space="preserve"> </v>
      </c>
      <c r="AF203" s="19" t="str">
        <f t="shared" si="81"/>
        <v xml:space="preserve"> </v>
      </c>
      <c r="AG203" s="50">
        <f t="shared" si="82"/>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si="83"/>
        <v xml:space="preserve"> </v>
      </c>
      <c r="AN203" s="22" t="str">
        <f t="shared" si="84"/>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85"/>
        <v xml:space="preserve"> </v>
      </c>
      <c r="AF204" s="19" t="str">
        <f t="shared" si="81"/>
        <v xml:space="preserve"> </v>
      </c>
      <c r="AG204" s="50">
        <f t="shared" si="82"/>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si="85"/>
        <v xml:space="preserve"> </v>
      </c>
      <c r="AF205" s="19" t="str">
        <f t="shared" si="81"/>
        <v xml:space="preserve"> </v>
      </c>
      <c r="AG205" s="50">
        <f t="shared" si="82"/>
        <v>0</v>
      </c>
      <c r="AH205" s="50" t="str">
        <f t="shared" si="86"/>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si="87"/>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10.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15" customHeight="1" x14ac:dyDescent="0.3">
      <c r="B249" s="123" t="str">
        <f t="shared" si="72"/>
        <v>-</v>
      </c>
      <c r="C249" s="18"/>
      <c r="D249" s="24"/>
      <c r="E249" s="23"/>
      <c r="F249" s="132"/>
      <c r="G249" s="134"/>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50"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5.75" x14ac:dyDescent="0.3">
      <c r="AE250" s="77"/>
      <c r="AL250" s="78"/>
    </row>
    <row r="251" spans="2:52" ht="15.75" x14ac:dyDescent="0.3">
      <c r="AE251" s="77"/>
      <c r="AL251" s="78"/>
    </row>
    <row r="252" spans="2:52" ht="15.75" x14ac:dyDescent="0.3">
      <c r="AE252" s="77"/>
    </row>
    <row r="253" spans="2:52" ht="15.75" x14ac:dyDescent="0.3">
      <c r="AE253" s="77"/>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sheetData>
  <sheetProtection formatCells="0" formatColumns="0" formatRows="0" autoFilter="0" pivotTables="0"/>
  <autoFilter ref="C9:AZ249"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49">
    <cfRule type="cellIs" dxfId="155" priority="25" stopIfTrue="1" operator="equal">
      <formula>"TOLERABLE"</formula>
    </cfRule>
  </conditionalFormatting>
  <conditionalFormatting sqref="X10:X249 AA10:AB249">
    <cfRule type="containsText" dxfId="154" priority="16" operator="containsText" text="Débil">
      <formula>NOT(ISERROR(SEARCH("Débil",X10)))</formula>
    </cfRule>
    <cfRule type="containsText" dxfId="153" priority="17" operator="containsText" text="Moderado">
      <formula>NOT(ISERROR(SEARCH("Moderado",X10)))</formula>
    </cfRule>
    <cfRule type="containsText" dxfId="152" priority="18" operator="containsText" text="Fuerte">
      <formula>NOT(ISERROR(SEARCH("Fuerte",X10)))</formula>
    </cfRule>
  </conditionalFormatting>
  <conditionalFormatting sqref="AC10:AC249">
    <cfRule type="cellIs" dxfId="151" priority="23" stopIfTrue="1" operator="equal">
      <formula>"Sí"</formula>
    </cfRule>
    <cfRule type="cellIs" dxfId="150" priority="24" stopIfTrue="1" operator="equal">
      <formula>"No"</formula>
    </cfRule>
  </conditionalFormatting>
  <conditionalFormatting sqref="AF10:AH249 AE249">
    <cfRule type="containsText" dxfId="149" priority="1" operator="containsText" text="Débil">
      <formula>NOT(ISERROR(SEARCH("Débil",AE10)))</formula>
    </cfRule>
    <cfRule type="containsText" dxfId="148" priority="2" operator="containsText" text="Moderado">
      <formula>NOT(ISERROR(SEARCH("Moderado",AE10)))</formula>
    </cfRule>
    <cfRule type="containsText" dxfId="147" priority="3" operator="containsText" text="Fuerte">
      <formula>NOT(ISERROR(SEARCH("Fuerte",AE10)))</formula>
    </cfRule>
  </conditionalFormatting>
  <conditionalFormatting sqref="AJ10:AK249">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49">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6:G249" xr:uid="{00000000-0002-0000-0F00-000009000000}">
      <formula1>"Directamente,No disminuye"</formula1>
    </dataValidation>
    <dataValidation type="list" allowBlank="1" showInputMessage="1" showErrorMessage="1" sqref="G10:G15" xr:uid="{00000000-0002-0000-0F00-000000000000}">
      <formula1>"Directamente,No disminuye,"</formula1>
    </dataValidation>
    <dataValidation type="list" allowBlank="1" showInputMessage="1" showErrorMessage="1" sqref="Z10:Z249" xr:uid="{00000000-0002-0000-0F00-000001000000}">
      <formula1>"Siempre se ejecuta, Algunas veces se ejecuta, No se ejecuta"</formula1>
    </dataValidation>
    <dataValidation type="list" allowBlank="1" showInputMessage="1" showErrorMessage="1" sqref="U10:U249" xr:uid="{00000000-0002-0000-0F00-000002000000}">
      <formula1>"Completa,Incompleta,No existe"</formula1>
    </dataValidation>
    <dataValidation type="list" allowBlank="1" showInputMessage="1" showErrorMessage="1" sqref="S10:S249" xr:uid="{00000000-0002-0000-0F00-000003000000}">
      <formula1>"Se investigan y resuelven oportunamente,No se investigan y resuelven oportunamente"</formula1>
    </dataValidation>
    <dataValidation type="list" allowBlank="1" showInputMessage="1" showErrorMessage="1" sqref="Q10:Q249" xr:uid="{00000000-0002-0000-0F00-000004000000}">
      <formula1>"Confiable,No confiable"</formula1>
    </dataValidation>
    <dataValidation type="list" allowBlank="1" showInputMessage="1" showErrorMessage="1" sqref="O10:O249" xr:uid="{00000000-0002-0000-0F00-000005000000}">
      <formula1>"Prevenir,Detectar,No es un control"</formula1>
    </dataValidation>
    <dataValidation type="list" allowBlank="1" showInputMessage="1" showErrorMessage="1" sqref="M10:M249" xr:uid="{00000000-0002-0000-0F00-000006000000}">
      <formula1>"Oportuna,Inoportuna"</formula1>
    </dataValidation>
    <dataValidation type="list" allowBlank="1" showInputMessage="1" showErrorMessage="1" sqref="K10:K249" xr:uid="{00000000-0002-0000-0F00-000007000000}">
      <formula1>"Adecuado,Inadecuado"</formula1>
    </dataValidation>
    <dataValidation type="list" allowBlank="1" showInputMessage="1" showErrorMessage="1" sqref="I10:I249" xr:uid="{00000000-0002-0000-0F00-000008000000}">
      <formula1>"Asignado,No asignado"</formula1>
    </dataValidation>
    <dataValidation type="list" allowBlank="1" showInputMessage="1" showErrorMessage="1" sqref="H10:H249"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E10:E249</xm:sqref>
        </x14:dataValidation>
        <x14:dataValidation type="list" allowBlank="1" showInputMessage="1" showErrorMessage="1" xr:uid="{00000000-0002-0000-0F00-00000C000000}">
          <x14:formula1>
            <xm:f>'VALIDACIÓN DE DATOS'!$E$2:$E$201</xm:f>
          </x14:formula1>
          <xm:sqref>C10:C249</xm:sqref>
        </x14:dataValidation>
        <x14:dataValidation type="list" allowBlank="1" showInputMessage="1" showErrorMessage="1" xr:uid="{00000000-0002-0000-0F00-00000D000000}">
          <x14:formula1>
            <xm:f>'VALIDACIÓN DE DATOS'!$I$2:$I$31</xm:f>
          </x14:formula1>
          <xm:sqref>D10:D249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70" zoomScaleNormal="70" workbookViewId="0">
      <selection activeCell="Z3" sqref="Z3: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0"/>
      <c r="L1" s="151"/>
      <c r="M1" s="953" t="s">
        <v>583</v>
      </c>
      <c r="N1" s="955" t="s">
        <v>1145</v>
      </c>
      <c r="O1" s="894"/>
      <c r="P1" s="894"/>
      <c r="Q1" s="894"/>
      <c r="R1" s="894"/>
      <c r="S1" s="894"/>
      <c r="T1" s="894"/>
      <c r="U1" s="894"/>
      <c r="V1" s="894"/>
      <c r="W1" s="894"/>
      <c r="X1" s="888"/>
      <c r="Y1" s="170" t="s">
        <v>585</v>
      </c>
      <c r="Z1" s="957">
        <v>8</v>
      </c>
      <c r="AA1" s="958"/>
      <c r="AB1" s="959"/>
    </row>
    <row r="2" spans="2:28" ht="29.25" customHeight="1" x14ac:dyDescent="0.25">
      <c r="K2" s="140"/>
      <c r="L2" s="141"/>
      <c r="M2" s="954"/>
      <c r="N2" s="956"/>
      <c r="O2" s="893"/>
      <c r="P2" s="893"/>
      <c r="Q2" s="893"/>
      <c r="R2" s="893"/>
      <c r="S2" s="893"/>
      <c r="T2" s="893"/>
      <c r="U2" s="893"/>
      <c r="V2" s="893"/>
      <c r="W2" s="893"/>
      <c r="X2" s="796"/>
      <c r="Y2" s="170" t="s">
        <v>587</v>
      </c>
      <c r="Z2" s="960" t="s">
        <v>1277</v>
      </c>
      <c r="AA2" s="910"/>
      <c r="AB2" s="797"/>
    </row>
    <row r="3" spans="2:28" ht="32.25" customHeight="1" x14ac:dyDescent="0.25">
      <c r="K3" s="140"/>
      <c r="L3" s="141"/>
      <c r="M3" s="172" t="s">
        <v>590</v>
      </c>
      <c r="N3" s="960" t="s">
        <v>1148</v>
      </c>
      <c r="O3" s="910"/>
      <c r="P3" s="910"/>
      <c r="Q3" s="910"/>
      <c r="R3" s="910"/>
      <c r="S3" s="910"/>
      <c r="T3" s="910"/>
      <c r="U3" s="910"/>
      <c r="V3" s="910"/>
      <c r="W3" s="910"/>
      <c r="X3" s="797"/>
      <c r="Y3" s="170" t="s">
        <v>592</v>
      </c>
      <c r="Z3" s="961">
        <v>45552</v>
      </c>
      <c r="AA3" s="962"/>
      <c r="AB3" s="963"/>
    </row>
    <row r="4" spans="2:28" ht="23.25" customHeight="1" x14ac:dyDescent="0.25">
      <c r="K4" s="152"/>
      <c r="L4" s="153"/>
      <c r="M4" s="164"/>
      <c r="N4" s="952" t="s">
        <v>594</v>
      </c>
      <c r="O4" s="952"/>
      <c r="P4" s="952"/>
      <c r="Q4" s="952"/>
      <c r="R4" s="952"/>
      <c r="S4" s="952"/>
      <c r="T4" s="952"/>
      <c r="U4" s="952"/>
      <c r="V4" s="952"/>
      <c r="W4" s="952"/>
      <c r="X4" s="952"/>
      <c r="Y4" s="153"/>
      <c r="Z4" s="153"/>
      <c r="AA4" s="153"/>
      <c r="AB4" s="154"/>
    </row>
    <row r="5" spans="2:28" ht="15" customHeight="1" thickBot="1" x14ac:dyDescent="0.3"/>
    <row r="6" spans="2:28" ht="30.75" customHeight="1" thickBot="1" x14ac:dyDescent="0.3">
      <c r="K6" s="936" t="s">
        <v>477</v>
      </c>
      <c r="L6" s="937"/>
      <c r="M6" s="937"/>
      <c r="N6" s="937"/>
      <c r="O6" s="937"/>
      <c r="P6" s="937"/>
      <c r="Q6" s="938"/>
      <c r="S6" s="939" t="str">
        <f>K8</f>
        <v>Seguimiento y evaluación a la gestión</v>
      </c>
      <c r="T6" s="940"/>
      <c r="U6" s="940"/>
      <c r="V6" s="940"/>
      <c r="W6" s="940"/>
      <c r="X6" s="940"/>
      <c r="Y6" s="940"/>
      <c r="Z6" s="940"/>
      <c r="AA6" s="940"/>
      <c r="AB6" s="941"/>
    </row>
    <row r="7" spans="2:28" ht="36" customHeight="1" thickBot="1" x14ac:dyDescent="0.3">
      <c r="B7" s="947" t="s">
        <v>1278</v>
      </c>
      <c r="C7" s="949" t="s">
        <v>71</v>
      </c>
      <c r="D7" s="950"/>
      <c r="E7" s="950"/>
      <c r="F7" s="950"/>
      <c r="G7" s="951"/>
      <c r="K7" s="408" t="s">
        <v>455</v>
      </c>
      <c r="L7" s="409" t="s">
        <v>107</v>
      </c>
      <c r="M7" s="409" t="s">
        <v>568</v>
      </c>
      <c r="N7" s="409" t="s">
        <v>1279</v>
      </c>
      <c r="O7" s="409" t="s">
        <v>463</v>
      </c>
      <c r="P7" s="409" t="s">
        <v>1280</v>
      </c>
      <c r="Q7" s="409" t="s">
        <v>477</v>
      </c>
      <c r="S7" s="81"/>
      <c r="T7" s="82"/>
      <c r="U7" s="82"/>
      <c r="V7" s="82"/>
      <c r="W7" s="82"/>
      <c r="X7" s="82"/>
      <c r="Y7" s="82"/>
      <c r="Z7" s="82"/>
      <c r="AA7" s="82"/>
      <c r="AB7" s="83"/>
    </row>
    <row r="8" spans="2:28" ht="45.75" customHeight="1" thickBot="1" x14ac:dyDescent="0.3">
      <c r="B8" s="948"/>
      <c r="C8" s="84" t="s">
        <v>77</v>
      </c>
      <c r="D8" s="84" t="s">
        <v>83</v>
      </c>
      <c r="E8" s="84" t="s">
        <v>90</v>
      </c>
      <c r="F8" s="84" t="s">
        <v>97</v>
      </c>
      <c r="G8" s="84" t="s">
        <v>104</v>
      </c>
      <c r="K8" s="942" t="str">
        <f>'Riesgos de Corrupción'!C6</f>
        <v>Seguimiento y evaluación a la gestión</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45" t="s">
        <v>1278</v>
      </c>
      <c r="T8" s="86"/>
      <c r="AB8" s="87"/>
    </row>
    <row r="9" spans="2:28" ht="45.75" customHeight="1" thickBot="1" x14ac:dyDescent="0.3">
      <c r="B9" s="88" t="s">
        <v>1281</v>
      </c>
      <c r="C9" s="89" t="s">
        <v>1282</v>
      </c>
      <c r="D9" s="89" t="s">
        <v>1283</v>
      </c>
      <c r="E9" s="90" t="s">
        <v>1284</v>
      </c>
      <c r="F9" s="90" t="s">
        <v>1285</v>
      </c>
      <c r="G9" s="90" t="s">
        <v>1286</v>
      </c>
      <c r="K9" s="943"/>
      <c r="L9" s="85" t="s">
        <v>79</v>
      </c>
      <c r="M9" s="32" t="str">
        <f>IFERROR(INDEX('Riesgos de Corrupción'!$B$11:$W$100,MATCH('Mapa de calor Corrupción'!L9,'Riesgos de Corrupción'!$B$11:$B$100,0),18)," ")</f>
        <v>Rara vez</v>
      </c>
      <c r="N9" s="32">
        <f t="shared" ref="N9:N34" si="0">IF(M9="Rara vez",1,IF(M9="Improbable",2,IF(M9="Posible",3,IF(M9="Probable",4,IF(M9="Casi seguro",5," ")))))</f>
        <v>1</v>
      </c>
      <c r="O9" s="32" t="str">
        <f>IFERROR(INDEX('Riesgos de Corrupción'!$B$11:$BN$100,MATCH('Mapa de calor Corrupción'!L9,'Riesgos de Corrupción'!$B$11:$B$100,0),63)," ")</f>
        <v>Mayor</v>
      </c>
      <c r="P9" s="32">
        <f t="shared" ref="P9:P34" si="1">IF(O9="Insignificante",1,IF(O9="Menor",2,IF(O9="Moderado",3,IF(O9="Mayor",4,IF(O9="Catastrófico",5,IF(O9=" "," "))))))</f>
        <v>4</v>
      </c>
      <c r="Q9" s="33" t="str">
        <f>IFERROR(INDEX('Riesgos de Corrupción'!$B$11:$BN$100,MATCH('Mapa de calor Corrupción'!L9,'Riesgos de Corrupción'!$B$11:$B$100,0),64)," ")</f>
        <v>Zona Alta</v>
      </c>
      <c r="S9" s="945"/>
      <c r="T9" s="91" t="s">
        <v>1287</v>
      </c>
      <c r="U9" s="78"/>
      <c r="AB9" s="87"/>
    </row>
    <row r="10" spans="2:28" ht="45.75" customHeight="1" thickBot="1" x14ac:dyDescent="0.3">
      <c r="B10" s="88" t="s">
        <v>98</v>
      </c>
      <c r="C10" s="92" t="s">
        <v>1288</v>
      </c>
      <c r="D10" s="89" t="s">
        <v>1289</v>
      </c>
      <c r="E10" s="89" t="s">
        <v>1290</v>
      </c>
      <c r="F10" s="90" t="s">
        <v>1291</v>
      </c>
      <c r="G10" s="90" t="s">
        <v>1285</v>
      </c>
      <c r="K10" s="943"/>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45"/>
      <c r="T10" s="91" t="s">
        <v>1292</v>
      </c>
      <c r="U10" s="78"/>
      <c r="AB10" s="87"/>
    </row>
    <row r="11" spans="2:28" ht="45" customHeight="1" thickBot="1" x14ac:dyDescent="0.3">
      <c r="B11" s="88" t="s">
        <v>91</v>
      </c>
      <c r="C11" s="93" t="s">
        <v>1293</v>
      </c>
      <c r="D11" s="92" t="s">
        <v>1294</v>
      </c>
      <c r="E11" s="89" t="s">
        <v>1295</v>
      </c>
      <c r="F11" s="90" t="s">
        <v>1296</v>
      </c>
      <c r="G11" s="90" t="s">
        <v>1284</v>
      </c>
      <c r="K11" s="943"/>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45"/>
      <c r="T11" s="91" t="s">
        <v>1297</v>
      </c>
      <c r="U11" s="78"/>
      <c r="AB11" s="87"/>
    </row>
    <row r="12" spans="2:28" ht="45.75" customHeight="1" thickBot="1" x14ac:dyDescent="0.3">
      <c r="B12" s="88" t="s">
        <v>84</v>
      </c>
      <c r="C12" s="93" t="s">
        <v>1298</v>
      </c>
      <c r="D12" s="93" t="s">
        <v>1299</v>
      </c>
      <c r="E12" s="92" t="s">
        <v>1294</v>
      </c>
      <c r="F12" s="89" t="s">
        <v>1289</v>
      </c>
      <c r="G12" s="90" t="s">
        <v>1300</v>
      </c>
      <c r="K12" s="943"/>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45"/>
      <c r="T12" s="91" t="s">
        <v>1301</v>
      </c>
      <c r="U12" s="78"/>
      <c r="AB12" s="87"/>
    </row>
    <row r="13" spans="2:28" ht="46.5" customHeight="1" thickBot="1" x14ac:dyDescent="0.3">
      <c r="B13" s="88" t="s">
        <v>78</v>
      </c>
      <c r="C13" s="93" t="s">
        <v>1302</v>
      </c>
      <c r="D13" s="93" t="s">
        <v>1298</v>
      </c>
      <c r="E13" s="92" t="s">
        <v>1303</v>
      </c>
      <c r="F13" s="89" t="s">
        <v>1304</v>
      </c>
      <c r="G13" s="90" t="s">
        <v>1305</v>
      </c>
      <c r="K13" s="943"/>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45"/>
      <c r="T13" s="91" t="s">
        <v>1306</v>
      </c>
      <c r="U13" s="78"/>
      <c r="AB13" s="87"/>
    </row>
    <row r="14" spans="2:28" ht="45.75" customHeight="1" x14ac:dyDescent="0.25">
      <c r="K14" s="943"/>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45"/>
      <c r="T14" s="94"/>
      <c r="AB14" s="87"/>
    </row>
    <row r="15" spans="2:28" ht="37.5" customHeight="1" x14ac:dyDescent="0.25">
      <c r="K15" s="943"/>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1307</v>
      </c>
      <c r="W15" s="96" t="s">
        <v>1308</v>
      </c>
      <c r="X15" s="97" t="s">
        <v>1309</v>
      </c>
      <c r="Y15" s="98" t="s">
        <v>1310</v>
      </c>
      <c r="Z15" s="98" t="s">
        <v>1311</v>
      </c>
      <c r="AB15" s="87"/>
    </row>
    <row r="16" spans="2:28" ht="30" customHeight="1" thickBot="1" x14ac:dyDescent="0.3">
      <c r="K16" s="943"/>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46" t="s">
        <v>71</v>
      </c>
      <c r="V16" s="946"/>
      <c r="W16" s="946"/>
      <c r="X16" s="946"/>
      <c r="Y16" s="946"/>
      <c r="Z16" s="946"/>
      <c r="AA16" s="946"/>
      <c r="AB16" s="101"/>
    </row>
    <row r="17" spans="11:27" ht="30" customHeight="1" x14ac:dyDescent="0.25">
      <c r="K17" s="943"/>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43"/>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43"/>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43"/>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43"/>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43"/>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43"/>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43"/>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43"/>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43"/>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43"/>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43"/>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43"/>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43"/>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43"/>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43"/>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43"/>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44"/>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36" t="s">
        <v>1235</v>
      </c>
      <c r="L36" s="937"/>
      <c r="M36" s="937"/>
      <c r="N36" s="937"/>
      <c r="O36" s="937"/>
      <c r="P36" s="937"/>
      <c r="Q36" s="938"/>
      <c r="S36" s="939" t="str">
        <f>K38</f>
        <v>Seguimiento y evaluación a la gestión</v>
      </c>
      <c r="T36" s="940"/>
      <c r="U36" s="940"/>
      <c r="V36" s="940"/>
      <c r="W36" s="940"/>
      <c r="X36" s="940"/>
      <c r="Y36" s="940"/>
      <c r="Z36" s="940"/>
      <c r="AA36" s="940"/>
      <c r="AB36" s="941"/>
    </row>
    <row r="37" spans="11:28" ht="30" customHeight="1" thickBot="1" x14ac:dyDescent="0.3">
      <c r="K37" s="408" t="s">
        <v>455</v>
      </c>
      <c r="L37" s="409" t="s">
        <v>107</v>
      </c>
      <c r="M37" s="409" t="s">
        <v>568</v>
      </c>
      <c r="N37" s="409" t="s">
        <v>1279</v>
      </c>
      <c r="O37" s="409" t="s">
        <v>463</v>
      </c>
      <c r="P37" s="409" t="s">
        <v>1280</v>
      </c>
      <c r="Q37" s="409" t="s">
        <v>1235</v>
      </c>
      <c r="S37" s="81"/>
      <c r="T37" s="82"/>
      <c r="U37" s="82"/>
      <c r="V37" s="82"/>
      <c r="W37" s="82"/>
      <c r="X37" s="82"/>
      <c r="Y37" s="82"/>
      <c r="Z37" s="82"/>
      <c r="AA37" s="82"/>
      <c r="AB37" s="83"/>
    </row>
    <row r="38" spans="11:28" ht="45.75" customHeight="1" x14ac:dyDescent="0.25">
      <c r="K38" s="942" t="str">
        <f>K8</f>
        <v>Seguimiento y evaluación a la gestión</v>
      </c>
      <c r="L38" s="105" t="s">
        <v>73</v>
      </c>
      <c r="M38" s="32" t="str">
        <f>IFERROR(INDEX('Controles de Corrupción'!$C$10:$AN$249,MATCH('Mapa de calor Corrupción'!L38,'Controles de Corrupción'!$C$10:$C$249,0),33), " ")</f>
        <v>Rara vez</v>
      </c>
      <c r="N38" s="32">
        <f>IF(M38="Rara vez",1,IF(M38="Improbable",2,IF(M38="Posible",3,IF(M38="Probable",4,IF(M38="Casi seguro",5," ")))))</f>
        <v>1</v>
      </c>
      <c r="O38" s="32" t="str">
        <f>IFERROR(INDEX('Controles de Corrupción'!$C$10:$AN$249,MATCH('Mapa de calor Corrupción'!L38,'Controles de Corrupción'!$C$10:$C$249,0),36)," ")</f>
        <v>Moderado</v>
      </c>
      <c r="P38" s="32">
        <f>IFERROR(IF(O38="Insignificante",1,IF(O38="Menor",2,IF(O38="Moderado",3,IF(O38="Mayor",4,IF(O38="Catastrófico",5,IF(O38=" "," ")))))),"")</f>
        <v>3</v>
      </c>
      <c r="Q38" s="33" t="str">
        <f>IFERROR(INDEX('Controles de Corrupción'!$C$10:$AN$249,MATCH('Mapa de calor Corrupción'!L38,'Controles de Corrupción'!$C$10:$C$249,0),37)," ")</f>
        <v>Zona Moderada</v>
      </c>
      <c r="S38" s="945" t="s">
        <v>1278</v>
      </c>
      <c r="T38" s="86"/>
      <c r="AB38" s="87"/>
    </row>
    <row r="39" spans="11:28" ht="45.75" customHeight="1" x14ac:dyDescent="0.25">
      <c r="K39" s="943"/>
      <c r="L39" s="106" t="s">
        <v>79</v>
      </c>
      <c r="M39" s="32" t="str">
        <f>IFERROR(INDEX('Controles de Corrupción'!$C$10:$AN$249,MATCH('Mapa de calor Corrupción'!L39,'Controles de Corrupción'!$C$10:$C$249,0),33), " ")</f>
        <v>Rara vez</v>
      </c>
      <c r="N39" s="32">
        <f t="shared" ref="N39:N62" si="2">IF(M39="Rara vez",1,IF(M39="Improbable",2,IF(M39="Posible",3,IF(M39="Probable",4,IF(M39="Casi seguro",5," ")))))</f>
        <v>1</v>
      </c>
      <c r="O39" s="32" t="str">
        <f>IFERROR(INDEX('Controles de Corrupción'!$C$10:$AN$249,MATCH('Mapa de calor Corrupción'!L39,'Controles de Corrupción'!$C$10:$C$249,0),36)," ")</f>
        <v>Moderado</v>
      </c>
      <c r="P39" s="32">
        <f t="shared" ref="P39:P62" si="3">IFERROR(IF(O39="Insignificante",1,IF(O39="Menor",2,IF(O39="Moderado",3,IF(O39="Mayor",4,IF(O39="Catastrófico",5,IF(O39=" "," ")))))),"")</f>
        <v>3</v>
      </c>
      <c r="Q39" s="33" t="str">
        <f>IFERROR(INDEX('Controles de Corrupción'!$C$10:$AN$249,MATCH('Mapa de calor Corrupción'!L39,'Controles de Corrupción'!$C$10:$C$249,0),37)," ")</f>
        <v>Zona Moderada</v>
      </c>
      <c r="S39" s="945"/>
      <c r="T39" s="91" t="s">
        <v>1287</v>
      </c>
      <c r="U39" s="78"/>
      <c r="AB39" s="87"/>
    </row>
    <row r="40" spans="11:28" ht="45.75" customHeight="1" x14ac:dyDescent="0.25">
      <c r="K40" s="943"/>
      <c r="L40" s="106"/>
      <c r="M40" s="32" t="str">
        <f>IFERROR(INDEX('Controles de Corrupción'!$C$10:$AN$249,MATCH('Mapa de calor Corrupción'!L40,'Controles de Corrupción'!$C$10:$C$249,0),33), " ")</f>
        <v xml:space="preserve"> </v>
      </c>
      <c r="N40" s="32" t="str">
        <f t="shared" si="2"/>
        <v xml:space="preserve"> </v>
      </c>
      <c r="O40" s="32" t="str">
        <f>IFERROR(INDEX('Controles de Corrupción'!$C$10:$AN$249,MATCH('Mapa de calor Corrupción'!L40,'Controles de Corrupción'!$C$10:$C$249,0),36)," ")</f>
        <v xml:space="preserve"> </v>
      </c>
      <c r="P40" s="32" t="str">
        <f t="shared" si="3"/>
        <v xml:space="preserve"> </v>
      </c>
      <c r="Q40" s="33" t="str">
        <f>IFERROR(INDEX('Controles de Corrupción'!$C$10:$AN$249,MATCH('Mapa de calor Corrupción'!L40,'Controles de Corrupción'!$C$10:$C$249,0),37)," ")</f>
        <v xml:space="preserve"> </v>
      </c>
      <c r="S40" s="945"/>
      <c r="T40" s="91" t="s">
        <v>1292</v>
      </c>
      <c r="U40" s="78"/>
      <c r="AB40" s="87"/>
    </row>
    <row r="41" spans="11:28" ht="45.75" customHeight="1" x14ac:dyDescent="0.25">
      <c r="K41" s="943"/>
      <c r="L41" s="106"/>
      <c r="M41" s="32" t="str">
        <f>IFERROR(INDEX('Controles de Corrupción'!$C$10:$AN$249,MATCH('Mapa de calor Corrupción'!L41,'Controles de Corrupción'!$C$10:$C$249,0),33), " ")</f>
        <v xml:space="preserve"> </v>
      </c>
      <c r="N41" s="32" t="str">
        <f t="shared" si="2"/>
        <v xml:space="preserve"> </v>
      </c>
      <c r="O41" s="32" t="str">
        <f>IFERROR(INDEX('Controles de Corrupción'!$C$10:$AN$249,MATCH('Mapa de calor Corrupción'!L41,'Controles de Corrupción'!$C$10:$C$249,0),36)," ")</f>
        <v xml:space="preserve"> </v>
      </c>
      <c r="P41" s="32" t="str">
        <f t="shared" si="3"/>
        <v xml:space="preserve"> </v>
      </c>
      <c r="Q41" s="33" t="str">
        <f>IFERROR(INDEX('Controles de Corrupción'!$C$10:$AN$249,MATCH('Mapa de calor Corrupción'!L41,'Controles de Corrupción'!$C$10:$C$249,0),37)," ")</f>
        <v xml:space="preserve"> </v>
      </c>
      <c r="S41" s="945"/>
      <c r="T41" s="91" t="s">
        <v>1297</v>
      </c>
      <c r="U41" s="78"/>
      <c r="AB41" s="87"/>
    </row>
    <row r="42" spans="11:28" ht="45.75" customHeight="1" x14ac:dyDescent="0.25">
      <c r="K42" s="943"/>
      <c r="L42" s="106"/>
      <c r="M42" s="32" t="str">
        <f>IFERROR(INDEX('Controles de Corrupción'!$C$10:$AN$249,MATCH('Mapa de calor Corrupción'!L42,'Controles de Corrupción'!$C$10:$C$249,0),33), " ")</f>
        <v xml:space="preserve"> </v>
      </c>
      <c r="N42" s="32" t="str">
        <f t="shared" si="2"/>
        <v xml:space="preserve"> </v>
      </c>
      <c r="O42" s="32" t="str">
        <f>IFERROR(INDEX('Controles de Corrupción'!$C$10:$AN$249,MATCH('Mapa de calor Corrupción'!L42,'Controles de Corrupción'!$C$10:$C$249,0),36)," ")</f>
        <v xml:space="preserve"> </v>
      </c>
      <c r="P42" s="32" t="str">
        <f t="shared" si="3"/>
        <v xml:space="preserve"> </v>
      </c>
      <c r="Q42" s="33" t="str">
        <f>IFERROR(INDEX('Controles de Corrupción'!$C$10:$AN$249,MATCH('Mapa de calor Corrupción'!L42,'Controles de Corrupción'!$C$10:$C$249,0),37)," ")</f>
        <v xml:space="preserve"> </v>
      </c>
      <c r="S42" s="945"/>
      <c r="T42" s="91" t="s">
        <v>1301</v>
      </c>
      <c r="U42" s="78"/>
      <c r="AB42" s="87"/>
    </row>
    <row r="43" spans="11:28" ht="45.75" customHeight="1" x14ac:dyDescent="0.25">
      <c r="K43" s="943"/>
      <c r="L43" s="106"/>
      <c r="M43" s="32" t="str">
        <f>IFERROR(INDEX('Controles de Corrupción'!$C$10:$AN$249,MATCH('Mapa de calor Corrupción'!L43,'Controles de Corrupción'!$C$10:$C$249,0),33), " ")</f>
        <v xml:space="preserve"> </v>
      </c>
      <c r="N43" s="32" t="str">
        <f t="shared" si="2"/>
        <v xml:space="preserve"> </v>
      </c>
      <c r="O43" s="32" t="str">
        <f>IFERROR(INDEX('Controles de Corrupción'!$C$10:$AN$249,MATCH('Mapa de calor Corrupción'!L43,'Controles de Corrupción'!$C$10:$C$249,0),36)," ")</f>
        <v xml:space="preserve"> </v>
      </c>
      <c r="P43" s="32" t="str">
        <f t="shared" si="3"/>
        <v xml:space="preserve"> </v>
      </c>
      <c r="Q43" s="33" t="str">
        <f>IFERROR(INDEX('Controles de Corrupción'!$C$10:$AN$249,MATCH('Mapa de calor Corrupción'!L43,'Controles de Corrupción'!$C$10:$C$249,0),37)," ")</f>
        <v xml:space="preserve"> </v>
      </c>
      <c r="S43" s="945"/>
      <c r="T43" s="91" t="s">
        <v>1306</v>
      </c>
      <c r="U43" s="78"/>
      <c r="AB43" s="87"/>
    </row>
    <row r="44" spans="11:28" ht="45.75" customHeight="1" x14ac:dyDescent="0.25">
      <c r="K44" s="943"/>
      <c r="L44" s="106"/>
      <c r="M44" s="32" t="str">
        <f>IFERROR(INDEX('Controles de Corrupción'!$C$10:$AN$249,MATCH('Mapa de calor Corrupción'!L44,'Controles de Corrupción'!$C$10:$C$249,0),33), " ")</f>
        <v xml:space="preserve"> </v>
      </c>
      <c r="N44" s="32" t="str">
        <f t="shared" si="2"/>
        <v xml:space="preserve"> </v>
      </c>
      <c r="O44" s="32" t="str">
        <f>IFERROR(INDEX('Controles de Corrupción'!$C$10:$AN$249,MATCH('Mapa de calor Corrupción'!L44,'Controles de Corrupción'!$C$10:$C$249,0),36)," ")</f>
        <v xml:space="preserve"> </v>
      </c>
      <c r="P44" s="32" t="str">
        <f t="shared" si="3"/>
        <v xml:space="preserve"> </v>
      </c>
      <c r="Q44" s="33" t="str">
        <f>IFERROR(INDEX('Controles de Corrupción'!$C$10:$AN$249,MATCH('Mapa de calor Corrupción'!L44,'Controles de Corrupción'!$C$10:$C$249,0),37)," ")</f>
        <v xml:space="preserve"> </v>
      </c>
      <c r="S44" s="945"/>
      <c r="T44" s="94"/>
      <c r="AB44" s="87"/>
    </row>
    <row r="45" spans="11:28" ht="45" customHeight="1" x14ac:dyDescent="0.25">
      <c r="K45" s="943"/>
      <c r="L45" s="106"/>
      <c r="M45" s="32" t="str">
        <f>IFERROR(INDEX('Controles de Corrupción'!$C$10:$AN$249,MATCH('Mapa de calor Corrupción'!L45,'Controles de Corrupción'!$C$10:$C$249,0),33), " ")</f>
        <v xml:space="preserve"> </v>
      </c>
      <c r="N45" s="32" t="str">
        <f t="shared" si="2"/>
        <v xml:space="preserve"> </v>
      </c>
      <c r="O45" s="32" t="str">
        <f>IFERROR(INDEX('Controles de Corrupción'!$C$10:$AN$249,MATCH('Mapa de calor Corrupción'!L45,'Controles de Corrupción'!$C$10:$C$249,0),36)," ")</f>
        <v xml:space="preserve"> </v>
      </c>
      <c r="P45" s="32" t="str">
        <f t="shared" si="3"/>
        <v xml:space="preserve"> </v>
      </c>
      <c r="Q45" s="33" t="str">
        <f>IFERROR(INDEX('Controles de Corrupción'!$C$10:$AN$249,MATCH('Mapa de calor Corrupción'!L45,'Controles de Corrupción'!$C$10:$C$249,0),37)," ")</f>
        <v xml:space="preserve"> </v>
      </c>
      <c r="S45" s="81"/>
      <c r="T45" s="94"/>
      <c r="V45" s="107" t="s">
        <v>1307</v>
      </c>
      <c r="W45" s="96" t="s">
        <v>1308</v>
      </c>
      <c r="X45" s="97" t="s">
        <v>1309</v>
      </c>
      <c r="Y45" s="98" t="s">
        <v>1310</v>
      </c>
      <c r="Z45" s="98" t="s">
        <v>1311</v>
      </c>
      <c r="AB45" s="87"/>
    </row>
    <row r="46" spans="11:28" ht="44.25" customHeight="1" thickBot="1" x14ac:dyDescent="0.3">
      <c r="K46" s="943"/>
      <c r="L46" s="106"/>
      <c r="M46" s="32" t="str">
        <f>IFERROR(INDEX('Controles de Corrupción'!$C$10:$AN$249,MATCH('Mapa de calor Corrupción'!L46,'Controles de Corrupción'!$C$10:$C$249,0),33), " ")</f>
        <v xml:space="preserve"> </v>
      </c>
      <c r="N46" s="32" t="str">
        <f t="shared" si="2"/>
        <v xml:space="preserve"> </v>
      </c>
      <c r="O46" s="32" t="str">
        <f>IFERROR(INDEX('Controles de Corrupción'!$C$10:$AN$249,MATCH('Mapa de calor Corrupción'!L46,'Controles de Corrupción'!$C$10:$C$249,0),36)," ")</f>
        <v xml:space="preserve"> </v>
      </c>
      <c r="P46" s="32" t="str">
        <f t="shared" si="3"/>
        <v xml:space="preserve"> </v>
      </c>
      <c r="Q46" s="33" t="str">
        <f>IFERROR(INDEX('Controles de Corrupción'!$C$10:$AN$249,MATCH('Mapa de calor Corrupción'!L46,'Controles de Corrupción'!$C$10:$C$249,0),37)," ")</f>
        <v xml:space="preserve"> </v>
      </c>
      <c r="S46" s="99"/>
      <c r="T46" s="100"/>
      <c r="U46" s="946" t="s">
        <v>71</v>
      </c>
      <c r="V46" s="946"/>
      <c r="W46" s="946"/>
      <c r="X46" s="946"/>
      <c r="Y46" s="946"/>
      <c r="Z46" s="946"/>
      <c r="AA46" s="946"/>
      <c r="AB46" s="101"/>
    </row>
    <row r="47" spans="11:28" ht="50.25" customHeight="1" x14ac:dyDescent="0.25">
      <c r="K47" s="943"/>
      <c r="L47" s="106"/>
      <c r="M47" s="32" t="str">
        <f>IFERROR(INDEX('Controles de Corrupción'!$C$10:$AN$249,MATCH('Mapa de calor Corrupción'!L47,'Controles de Corrupción'!$C$10:$C$249,0),33), " ")</f>
        <v xml:space="preserve"> </v>
      </c>
      <c r="N47" s="32" t="str">
        <f t="shared" si="2"/>
        <v xml:space="preserve"> </v>
      </c>
      <c r="O47" s="32" t="str">
        <f>IFERROR(INDEX('Controles de Corrupción'!$C$10:$AN$249,MATCH('Mapa de calor Corrupción'!L47,'Controles de Corrupción'!$C$10:$C$249,0),36)," ")</f>
        <v xml:space="preserve"> </v>
      </c>
      <c r="P47" s="32" t="str">
        <f t="shared" si="3"/>
        <v xml:space="preserve"> </v>
      </c>
      <c r="Q47" s="33" t="str">
        <f>IFERROR(INDEX('Controles de Corrupción'!$C$10:$AN$249,MATCH('Mapa de calor Corrupción'!L47,'Controles de Corrupción'!$C$10:$C$249,0),37)," ")</f>
        <v xml:space="preserve"> </v>
      </c>
      <c r="T47" s="94"/>
      <c r="U47" s="102"/>
      <c r="V47" s="102"/>
      <c r="W47" s="102"/>
      <c r="X47" s="102"/>
      <c r="Y47" s="102"/>
      <c r="Z47" s="102"/>
      <c r="AA47" s="102"/>
    </row>
    <row r="48" spans="11:28" ht="47.25" customHeight="1" x14ac:dyDescent="0.25">
      <c r="K48" s="943"/>
      <c r="L48" s="106"/>
      <c r="M48" s="32" t="str">
        <f>IFERROR(INDEX('Controles de Corrupción'!$C$10:$AN$249,MATCH('Mapa de calor Corrupción'!L48,'Controles de Corrupción'!$C$10:$C$249,0),33), " ")</f>
        <v xml:space="preserve"> </v>
      </c>
      <c r="N48" s="32" t="str">
        <f t="shared" si="2"/>
        <v xml:space="preserve"> </v>
      </c>
      <c r="O48" s="32" t="str">
        <f>IFERROR(INDEX('Controles de Corrupción'!$C$10:$AN$249,MATCH('Mapa de calor Corrupción'!L48,'Controles de Corrupción'!$C$10:$C$249,0),36)," ")</f>
        <v xml:space="preserve"> </v>
      </c>
      <c r="P48" s="32" t="str">
        <f t="shared" si="3"/>
        <v xml:space="preserve"> </v>
      </c>
      <c r="Q48" s="33" t="str">
        <f>IFERROR(INDEX('Controles de Corrupción'!$C$10:$AN$249,MATCH('Mapa de calor Corrupción'!L48,'Controles de Corrupción'!$C$10:$C$249,0),37)," ")</f>
        <v xml:space="preserve"> </v>
      </c>
      <c r="T48" s="94"/>
      <c r="U48" s="102"/>
      <c r="V48" s="102"/>
      <c r="W48" s="102"/>
      <c r="X48" s="102"/>
      <c r="Y48" s="102"/>
      <c r="Z48" s="102"/>
      <c r="AA48" s="102"/>
    </row>
    <row r="49" spans="11:27" ht="51.75" customHeight="1" x14ac:dyDescent="0.25">
      <c r="K49" s="943"/>
      <c r="L49" s="106"/>
      <c r="M49" s="32" t="str">
        <f>IFERROR(INDEX('Controles de Corrupción'!$C$10:$AN$249,MATCH('Mapa de calor Corrupción'!L49,'Controles de Corrupción'!$C$10:$C$249,0),33), " ")</f>
        <v xml:space="preserve"> </v>
      </c>
      <c r="N49" s="32" t="str">
        <f t="shared" si="2"/>
        <v xml:space="preserve"> </v>
      </c>
      <c r="O49" s="32" t="str">
        <f>IFERROR(INDEX('Controles de Corrupción'!$C$10:$AN$249,MATCH('Mapa de calor Corrupción'!L49,'Controles de Corrupción'!$C$10:$C$249,0),36)," ")</f>
        <v xml:space="preserve"> </v>
      </c>
      <c r="P49" s="32" t="str">
        <f t="shared" si="3"/>
        <v xml:space="preserve"> </v>
      </c>
      <c r="Q49" s="33" t="str">
        <f>IFERROR(INDEX('Controles de Corrupción'!$C$10:$AN$249,MATCH('Mapa de calor Corrupción'!L49,'Controles de Corrupción'!$C$10:$C$249,0),37)," ")</f>
        <v xml:space="preserve"> </v>
      </c>
      <c r="T49" s="94"/>
      <c r="U49" s="102"/>
      <c r="V49" s="102"/>
      <c r="W49" s="102"/>
      <c r="X49" s="102"/>
      <c r="Y49" s="102"/>
      <c r="Z49" s="102"/>
      <c r="AA49" s="102"/>
    </row>
    <row r="50" spans="11:27" ht="42" customHeight="1" x14ac:dyDescent="0.25">
      <c r="K50" s="943"/>
      <c r="L50" s="106"/>
      <c r="M50" s="32" t="str">
        <f>IFERROR(INDEX('Controles de Corrupción'!$C$10:$AN$249,MATCH('Mapa de calor Corrupción'!L50,'Controles de Corrupción'!$C$10:$C$249,0),33), " ")</f>
        <v xml:space="preserve"> </v>
      </c>
      <c r="N50" s="32" t="str">
        <f t="shared" si="2"/>
        <v xml:space="preserve"> </v>
      </c>
      <c r="O50" s="32" t="str">
        <f>IFERROR(INDEX('Controles de Corrupción'!$C$10:$AN$249,MATCH('Mapa de calor Corrupción'!L50,'Controles de Corrupción'!$C$10:$C$249,0),36)," ")</f>
        <v xml:space="preserve"> </v>
      </c>
      <c r="P50" s="32" t="str">
        <f t="shared" si="3"/>
        <v xml:space="preserve"> </v>
      </c>
      <c r="Q50" s="33" t="str">
        <f>IFERROR(INDEX('Controles de Corrupción'!$C$10:$AN$249,MATCH('Mapa de calor Corrupción'!L50,'Controles de Corrupción'!$C$10:$C$249,0),37)," ")</f>
        <v xml:space="preserve"> </v>
      </c>
      <c r="T50" s="94"/>
      <c r="U50" s="102"/>
      <c r="V50" s="102"/>
      <c r="W50" s="102"/>
      <c r="X50" s="102"/>
      <c r="Y50" s="102"/>
      <c r="Z50" s="102"/>
      <c r="AA50" s="102"/>
    </row>
    <row r="51" spans="11:27" ht="45.75" customHeight="1" x14ac:dyDescent="0.25">
      <c r="K51" s="943"/>
      <c r="L51" s="106"/>
      <c r="M51" s="32" t="str">
        <f>IFERROR(INDEX('Controles de Corrupción'!$C$10:$AN$249,MATCH('Mapa de calor Corrupción'!L51,'Controles de Corrupción'!$C$10:$C$249,0),33), " ")</f>
        <v xml:space="preserve"> </v>
      </c>
      <c r="N51" s="32" t="str">
        <f t="shared" si="2"/>
        <v xml:space="preserve"> </v>
      </c>
      <c r="O51" s="32" t="str">
        <f>IFERROR(INDEX('Controles de Corrupción'!$C$10:$AN$249,MATCH('Mapa de calor Corrupción'!L51,'Controles de Corrupción'!$C$10:$C$249,0),36)," ")</f>
        <v xml:space="preserve"> </v>
      </c>
      <c r="P51" s="32" t="str">
        <f t="shared" si="3"/>
        <v xml:space="preserve"> </v>
      </c>
      <c r="Q51" s="33" t="str">
        <f>IFERROR(INDEX('Controles de Corrupción'!$C$10:$AN$249,MATCH('Mapa de calor Corrupción'!L51,'Controles de Corrupción'!$C$10:$C$249,0),37)," ")</f>
        <v xml:space="preserve"> </v>
      </c>
      <c r="T51" s="94"/>
      <c r="U51" s="102"/>
      <c r="V51" s="102"/>
      <c r="W51" s="102"/>
      <c r="X51" s="102"/>
      <c r="Y51" s="102"/>
      <c r="Z51" s="102"/>
      <c r="AA51" s="102"/>
    </row>
    <row r="52" spans="11:27" ht="42.75" customHeight="1" x14ac:dyDescent="0.25">
      <c r="K52" s="943"/>
      <c r="L52" s="106"/>
      <c r="M52" s="32" t="str">
        <f>IFERROR(INDEX('Controles de Corrupción'!$C$10:$AN$249,MATCH('Mapa de calor Corrupción'!L52,'Controles de Corrupción'!$C$10:$C$249,0),33), " ")</f>
        <v xml:space="preserve"> </v>
      </c>
      <c r="N52" s="32" t="str">
        <f t="shared" si="2"/>
        <v xml:space="preserve"> </v>
      </c>
      <c r="O52" s="32" t="str">
        <f>IFERROR(INDEX('Controles de Corrupción'!$C$10:$AN$249,MATCH('Mapa de calor Corrupción'!L52,'Controles de Corrupción'!$C$10:$C$249,0),36)," ")</f>
        <v xml:space="preserve"> </v>
      </c>
      <c r="P52" s="32" t="str">
        <f t="shared" si="3"/>
        <v xml:space="preserve"> </v>
      </c>
      <c r="Q52" s="33" t="str">
        <f>IFERROR(INDEX('Controles de Corrupción'!$C$10:$AN$249,MATCH('Mapa de calor Corrupción'!L52,'Controles de Corrupción'!$C$10:$C$249,0),37)," ")</f>
        <v xml:space="preserve"> </v>
      </c>
      <c r="T52" s="94"/>
      <c r="U52" s="102"/>
      <c r="V52" s="102"/>
      <c r="W52" s="102"/>
      <c r="X52" s="102"/>
      <c r="Y52" s="102"/>
      <c r="Z52" s="102"/>
      <c r="AA52" s="102"/>
    </row>
    <row r="53" spans="11:27" ht="42.75" customHeight="1" x14ac:dyDescent="0.25">
      <c r="K53" s="943"/>
      <c r="L53" s="106"/>
      <c r="M53" s="32" t="str">
        <f>IFERROR(INDEX('Controles de Corrupción'!$C$10:$AN$249,MATCH('Mapa de calor Corrupción'!L53,'Controles de Corrupción'!$C$10:$C$249,0),33), " ")</f>
        <v xml:space="preserve"> </v>
      </c>
      <c r="N53" s="32" t="str">
        <f t="shared" si="2"/>
        <v xml:space="preserve"> </v>
      </c>
      <c r="O53" s="32" t="str">
        <f>IFERROR(INDEX('Controles de Corrupción'!$C$10:$AN$249,MATCH('Mapa de calor Corrupción'!L53,'Controles de Corrupción'!$C$10:$C$249,0),36)," ")</f>
        <v xml:space="preserve"> </v>
      </c>
      <c r="P53" s="32" t="str">
        <f t="shared" si="3"/>
        <v xml:space="preserve"> </v>
      </c>
      <c r="Q53" s="33" t="str">
        <f>IFERROR(INDEX('Controles de Corrupción'!$C$10:$AN$249,MATCH('Mapa de calor Corrupción'!L53,'Controles de Corrupción'!$C$10:$C$249,0),37)," ")</f>
        <v xml:space="preserve"> </v>
      </c>
      <c r="T53" s="94"/>
      <c r="U53" s="102"/>
      <c r="V53" s="102"/>
      <c r="W53" s="102"/>
      <c r="X53" s="102"/>
      <c r="Y53" s="102"/>
      <c r="Z53" s="102"/>
      <c r="AA53" s="102"/>
    </row>
    <row r="54" spans="11:27" ht="42.75" customHeight="1" x14ac:dyDescent="0.25">
      <c r="K54" s="943"/>
      <c r="L54" s="106"/>
      <c r="M54" s="32" t="str">
        <f>IFERROR(INDEX('Controles de Corrupción'!$C$10:$AN$249,MATCH('Mapa de calor Corrupción'!L54,'Controles de Corrupción'!$C$10:$C$249,0),33), " ")</f>
        <v xml:space="preserve"> </v>
      </c>
      <c r="N54" s="32" t="str">
        <f t="shared" si="2"/>
        <v xml:space="preserve"> </v>
      </c>
      <c r="O54" s="32" t="str">
        <f>IFERROR(INDEX('Controles de Corrupción'!$C$10:$AN$249,MATCH('Mapa de calor Corrupción'!L54,'Controles de Corrupción'!$C$10:$C$249,0),36)," ")</f>
        <v xml:space="preserve"> </v>
      </c>
      <c r="P54" s="32" t="str">
        <f t="shared" si="3"/>
        <v xml:space="preserve"> </v>
      </c>
      <c r="Q54" s="33" t="str">
        <f>IFERROR(INDEX('Controles de Corrupción'!$C$10:$AN$249,MATCH('Mapa de calor Corrupción'!L54,'Controles de Corrupción'!$C$10:$C$249,0),37)," ")</f>
        <v xml:space="preserve"> </v>
      </c>
      <c r="T54" s="94"/>
      <c r="U54" s="102"/>
      <c r="V54" s="102"/>
      <c r="W54" s="102"/>
      <c r="X54" s="102"/>
      <c r="Y54" s="102"/>
      <c r="Z54" s="102"/>
      <c r="AA54" s="102"/>
    </row>
    <row r="55" spans="11:27" ht="42.75" customHeight="1" x14ac:dyDescent="0.25">
      <c r="K55" s="943"/>
      <c r="L55" s="106"/>
      <c r="M55" s="32" t="str">
        <f>IFERROR(INDEX('Controles de Corrupción'!$C$10:$AN$249,MATCH('Mapa de calor Corrupción'!L55,'Controles de Corrupción'!$C$10:$C$249,0),33), " ")</f>
        <v xml:space="preserve"> </v>
      </c>
      <c r="N55" s="32" t="str">
        <f t="shared" si="2"/>
        <v xml:space="preserve"> </v>
      </c>
      <c r="O55" s="32" t="str">
        <f>IFERROR(INDEX('Controles de Corrupción'!$C$10:$AN$249,MATCH('Mapa de calor Corrupción'!L55,'Controles de Corrupción'!$C$10:$C$249,0),36)," ")</f>
        <v xml:space="preserve"> </v>
      </c>
      <c r="P55" s="32" t="str">
        <f t="shared" si="3"/>
        <v xml:space="preserve"> </v>
      </c>
      <c r="Q55" s="33" t="str">
        <f>IFERROR(INDEX('Controles de Corrupción'!$C$10:$AN$249,MATCH('Mapa de calor Corrupción'!L55,'Controles de Corrupción'!$C$10:$C$249,0),37)," ")</f>
        <v xml:space="preserve"> </v>
      </c>
      <c r="T55" s="94"/>
      <c r="U55" s="102"/>
      <c r="V55" s="102"/>
      <c r="W55" s="102"/>
      <c r="X55" s="102"/>
      <c r="Y55" s="102"/>
      <c r="Z55" s="102"/>
      <c r="AA55" s="102"/>
    </row>
    <row r="56" spans="11:27" ht="42.75" customHeight="1" x14ac:dyDescent="0.25">
      <c r="K56" s="943"/>
      <c r="L56" s="106"/>
      <c r="M56" s="32" t="str">
        <f>IFERROR(INDEX('Controles de Corrupción'!$C$10:$AN$249,MATCH('Mapa de calor Corrupción'!L56,'Controles de Corrupción'!$C$10:$C$249,0),33), " ")</f>
        <v xml:space="preserve"> </v>
      </c>
      <c r="N56" s="32" t="str">
        <f t="shared" si="2"/>
        <v xml:space="preserve"> </v>
      </c>
      <c r="O56" s="32" t="str">
        <f>IFERROR(INDEX('Controles de Corrupción'!$C$10:$AN$249,MATCH('Mapa de calor Corrupción'!L56,'Controles de Corrupción'!$C$10:$C$249,0),36)," ")</f>
        <v xml:space="preserve"> </v>
      </c>
      <c r="P56" s="32" t="str">
        <f t="shared" si="3"/>
        <v xml:space="preserve"> </v>
      </c>
      <c r="Q56" s="33" t="str">
        <f>IFERROR(INDEX('Controles de Corrupción'!$C$10:$AN$249,MATCH('Mapa de calor Corrupción'!L56,'Controles de Corrupción'!$C$10:$C$249,0),37)," ")</f>
        <v xml:space="preserve"> </v>
      </c>
      <c r="T56" s="94"/>
      <c r="U56" s="102"/>
      <c r="V56" s="102"/>
      <c r="W56" s="102"/>
      <c r="X56" s="102"/>
      <c r="Y56" s="102"/>
      <c r="Z56" s="102"/>
      <c r="AA56" s="102"/>
    </row>
    <row r="57" spans="11:27" ht="42.75" customHeight="1" x14ac:dyDescent="0.25">
      <c r="K57" s="943"/>
      <c r="L57" s="106"/>
      <c r="M57" s="32" t="str">
        <f>IFERROR(INDEX('Controles de Corrupción'!$C$10:$AN$249,MATCH('Mapa de calor Corrupción'!L57,'Controles de Corrupción'!$C$10:$C$249,0),33), " ")</f>
        <v xml:space="preserve"> </v>
      </c>
      <c r="N57" s="32" t="str">
        <f t="shared" si="2"/>
        <v xml:space="preserve"> </v>
      </c>
      <c r="O57" s="32" t="str">
        <f>IFERROR(INDEX('Controles de Corrupción'!$C$10:$AN$249,MATCH('Mapa de calor Corrupción'!L57,'Controles de Corrupción'!$C$10:$C$249,0),36)," ")</f>
        <v xml:space="preserve"> </v>
      </c>
      <c r="P57" s="32" t="str">
        <f t="shared" si="3"/>
        <v xml:space="preserve"> </v>
      </c>
      <c r="Q57" s="33" t="str">
        <f>IFERROR(INDEX('Controles de Corrupción'!$C$10:$AN$249,MATCH('Mapa de calor Corrupción'!L57,'Controles de Corrupción'!$C$10:$C$249,0),37)," ")</f>
        <v xml:space="preserve"> </v>
      </c>
      <c r="T57" s="94"/>
      <c r="U57" s="102"/>
      <c r="V57" s="102"/>
      <c r="W57" s="102"/>
      <c r="X57" s="102"/>
      <c r="Y57" s="102"/>
      <c r="Z57" s="102"/>
      <c r="AA57" s="102"/>
    </row>
    <row r="58" spans="11:27" ht="42.75" customHeight="1" x14ac:dyDescent="0.25">
      <c r="K58" s="943"/>
      <c r="L58" s="106"/>
      <c r="M58" s="32" t="str">
        <f>IFERROR(INDEX('Controles de Corrupción'!$C$10:$AN$249,MATCH('Mapa de calor Corrupción'!L58,'Controles de Corrupción'!$C$10:$C$249,0),33), " ")</f>
        <v xml:space="preserve"> </v>
      </c>
      <c r="N58" s="32" t="str">
        <f t="shared" si="2"/>
        <v xml:space="preserve"> </v>
      </c>
      <c r="O58" s="32" t="str">
        <f>IFERROR(INDEX('Controles de Corrupción'!$C$10:$AN$249,MATCH('Mapa de calor Corrupción'!L58,'Controles de Corrupción'!$C$10:$C$249,0),36)," ")</f>
        <v xml:space="preserve"> </v>
      </c>
      <c r="P58" s="32" t="str">
        <f t="shared" si="3"/>
        <v xml:space="preserve"> </v>
      </c>
      <c r="Q58" s="33" t="str">
        <f>IFERROR(INDEX('Controles de Corrupción'!$C$10:$AN$249,MATCH('Mapa de calor Corrupción'!L58,'Controles de Corrupción'!$C$10:$C$249,0),37)," ")</f>
        <v xml:space="preserve"> </v>
      </c>
      <c r="T58" s="94"/>
      <c r="U58" s="102"/>
      <c r="V58" s="102"/>
      <c r="W58" s="102"/>
      <c r="X58" s="102"/>
      <c r="Y58" s="102"/>
      <c r="Z58" s="102"/>
      <c r="AA58" s="102"/>
    </row>
    <row r="59" spans="11:27" ht="42.75" customHeight="1" x14ac:dyDescent="0.25">
      <c r="K59" s="943"/>
      <c r="L59" s="106"/>
      <c r="M59" s="32" t="str">
        <f>IFERROR(INDEX('Controles de Corrupción'!$C$10:$AN$249,MATCH('Mapa de calor Corrupción'!L59,'Controles de Corrupción'!$C$10:$C$249,0),33), " ")</f>
        <v xml:space="preserve"> </v>
      </c>
      <c r="N59" s="32" t="str">
        <f t="shared" si="2"/>
        <v xml:space="preserve"> </v>
      </c>
      <c r="O59" s="32" t="str">
        <f>IFERROR(INDEX('Controles de Corrupción'!$C$10:$AN$249,MATCH('Mapa de calor Corrupción'!L59,'Controles de Corrupción'!$C$10:$C$249,0),36)," ")</f>
        <v xml:space="preserve"> </v>
      </c>
      <c r="P59" s="32" t="str">
        <f t="shared" si="3"/>
        <v xml:space="preserve"> </v>
      </c>
      <c r="Q59" s="33" t="str">
        <f>IFERROR(INDEX('Controles de Corrupción'!$C$10:$AN$249,MATCH('Mapa de calor Corrupción'!L59,'Controles de Corrupción'!$C$10:$C$249,0),37)," ")</f>
        <v xml:space="preserve"> </v>
      </c>
    </row>
    <row r="60" spans="11:27" ht="42.75" customHeight="1" x14ac:dyDescent="0.25">
      <c r="K60" s="943"/>
      <c r="L60" s="106"/>
      <c r="M60" s="32" t="str">
        <f>IFERROR(INDEX('Controles de Corrupción'!$C$10:$AN$249,MATCH('Mapa de calor Corrupción'!L60,'Controles de Corrupción'!$C$10:$C$249,0),33), " ")</f>
        <v xml:space="preserve"> </v>
      </c>
      <c r="N60" s="32" t="str">
        <f t="shared" si="2"/>
        <v xml:space="preserve"> </v>
      </c>
      <c r="O60" s="32" t="str">
        <f>IFERROR(INDEX('Controles de Corrupción'!$C$10:$AN$249,MATCH('Mapa de calor Corrupción'!L60,'Controles de Corrupción'!$C$10:$C$249,0),36)," ")</f>
        <v xml:space="preserve"> </v>
      </c>
      <c r="P60" s="32" t="str">
        <f t="shared" si="3"/>
        <v xml:space="preserve"> </v>
      </c>
      <c r="Q60" s="33" t="str">
        <f>IFERROR(INDEX('Controles de Corrupción'!$C$10:$AN$249,MATCH('Mapa de calor Corrupción'!L60,'Controles de Corrupción'!$C$10:$C$249,0),37)," ")</f>
        <v xml:space="preserve"> </v>
      </c>
    </row>
    <row r="61" spans="11:27" ht="42.75" customHeight="1" x14ac:dyDescent="0.25">
      <c r="K61" s="943"/>
      <c r="L61" s="106"/>
      <c r="M61" s="32" t="str">
        <f>IFERROR(INDEX('Controles de Corrupción'!$C$10:$AN$249,MATCH('Mapa de calor Corrupción'!L61,'Controles de Corrupción'!$C$10:$C$249,0),33), " ")</f>
        <v xml:space="preserve"> </v>
      </c>
      <c r="N61" s="32" t="str">
        <f t="shared" si="2"/>
        <v xml:space="preserve"> </v>
      </c>
      <c r="O61" s="32" t="str">
        <f>IFERROR(INDEX('Controles de Corrupción'!$C$10:$AN$249,MATCH('Mapa de calor Corrupción'!L61,'Controles de Corrupción'!$C$10:$C$249,0),36)," ")</f>
        <v xml:space="preserve"> </v>
      </c>
      <c r="P61" s="32" t="str">
        <f t="shared" si="3"/>
        <v xml:space="preserve"> </v>
      </c>
      <c r="Q61" s="33" t="str">
        <f>IFERROR(INDEX('Controles de Corrupción'!$C$10:$AN$249,MATCH('Mapa de calor Corrupción'!L61,'Controles de Corrupción'!$C$10:$C$249,0),37)," ")</f>
        <v xml:space="preserve"> </v>
      </c>
    </row>
    <row r="62" spans="11:27" ht="42.75" customHeight="1" thickBot="1" x14ac:dyDescent="0.3">
      <c r="K62" s="944"/>
      <c r="L62" s="104"/>
      <c r="M62" s="34" t="str">
        <f>IFERROR(INDEX('Controles de Corrupción'!$C$10:$AN$249,MATCH('Mapa de calor Corrupción'!L62,'Controles de Corrupción'!$C$10:$C$249,0),33), " ")</f>
        <v xml:space="preserve"> </v>
      </c>
      <c r="N62" s="34" t="str">
        <f t="shared" si="2"/>
        <v xml:space="preserve"> </v>
      </c>
      <c r="O62" s="34" t="str">
        <f>IFERROR(INDEX('Controles de Corrupción'!$C$10:$AN$249,MATCH('Mapa de calor Corrupción'!L62,'Controles de Corrupción'!$C$10:$C$249,0),36)," ")</f>
        <v xml:space="preserve"> </v>
      </c>
      <c r="P62" s="34" t="str">
        <f t="shared" si="3"/>
        <v xml:space="preserve"> </v>
      </c>
      <c r="Q62" s="35" t="str">
        <f>IFERROR(INDEX('Controles de Corrupción'!$C$10:$AN$249,MATCH('Mapa de calor Corrupción'!L62,'Controles de Corrupción'!$C$10:$C$249,0),37)," ")</f>
        <v xml:space="preserve"> </v>
      </c>
    </row>
  </sheetData>
  <sheetProtection algorithmName="SHA-512" hashValue="lSnMjl5KYjMISl3dpne5H3r8xNsmxRTkkzQeG2gOLmUtUDmgu6659Y87xR4u3HFYpLUD2/942PjE50C66/bXeQ==" saltValue="OfgWE3X1SUzsbmAXTFwy3A=="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27"/>
  <sheetViews>
    <sheetView showGridLines="0" zoomScale="70" zoomScaleNormal="70" workbookViewId="0">
      <pane xSplit="4" ySplit="6" topLeftCell="E7" activePane="bottomRight" state="frozen"/>
      <selection pane="topRight" activeCell="E1" sqref="E1"/>
      <selection pane="bottomLeft" activeCell="A7" sqref="A7"/>
      <selection pane="bottomRight" activeCell="Q10" sqref="Q10:Q11"/>
    </sheetView>
  </sheetViews>
  <sheetFormatPr baseColWidth="10" defaultColWidth="11.42578125" defaultRowHeight="15" x14ac:dyDescent="0.25"/>
  <cols>
    <col min="1" max="1" width="4.140625" style="116" customWidth="1"/>
    <col min="2" max="2" width="21.28515625" style="43" customWidth="1"/>
    <col min="3" max="3" width="47.28515625" style="43" bestFit="1" customWidth="1"/>
    <col min="4" max="4" width="13.7109375" style="43" customWidth="1"/>
    <col min="5" max="5" width="38.5703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93" t="s">
        <v>583</v>
      </c>
      <c r="E1" s="779" t="s">
        <v>1145</v>
      </c>
      <c r="F1" s="795"/>
      <c r="G1" s="795"/>
      <c r="H1" s="795"/>
      <c r="I1" s="795"/>
      <c r="J1" s="795"/>
      <c r="K1" s="795"/>
      <c r="L1" s="795"/>
      <c r="M1" s="795"/>
      <c r="N1" s="795"/>
      <c r="O1" s="795"/>
      <c r="P1" s="170" t="s">
        <v>585</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6" t="s">
        <v>586</v>
      </c>
      <c r="CL1" s="777"/>
    </row>
    <row r="2" spans="1:90" ht="24" customHeight="1" thickBot="1" x14ac:dyDescent="0.3">
      <c r="A2" s="115"/>
      <c r="B2" s="155"/>
      <c r="C2" s="166"/>
      <c r="D2" s="794"/>
      <c r="E2" s="779"/>
      <c r="F2" s="795"/>
      <c r="G2" s="795"/>
      <c r="H2" s="795"/>
      <c r="I2" s="795"/>
      <c r="J2" s="795"/>
      <c r="K2" s="795"/>
      <c r="L2" s="795"/>
      <c r="M2" s="795"/>
      <c r="N2" s="795"/>
      <c r="O2" s="795"/>
      <c r="P2" s="170" t="s">
        <v>587</v>
      </c>
      <c r="Q2" s="170" t="s">
        <v>588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6" t="s">
        <v>589</v>
      </c>
      <c r="CL2" s="777"/>
    </row>
    <row r="3" spans="1:90" s="110" customFormat="1" ht="36.75" customHeight="1" thickBot="1" x14ac:dyDescent="0.3">
      <c r="A3" s="115"/>
      <c r="B3" s="155"/>
      <c r="C3" s="167"/>
      <c r="D3" s="173" t="s">
        <v>590</v>
      </c>
      <c r="E3" s="778" t="s">
        <v>1148</v>
      </c>
      <c r="F3" s="778"/>
      <c r="G3" s="778"/>
      <c r="H3" s="778"/>
      <c r="I3" s="778"/>
      <c r="J3" s="778"/>
      <c r="K3" s="778"/>
      <c r="L3" s="778"/>
      <c r="M3" s="778"/>
      <c r="N3" s="778"/>
      <c r="O3" s="779"/>
      <c r="P3" s="170" t="s">
        <v>592</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0" t="s">
        <v>593</v>
      </c>
      <c r="CL3" s="781"/>
    </row>
    <row r="4" spans="1:90" ht="27" customHeight="1" x14ac:dyDescent="0.25">
      <c r="A4" s="115"/>
      <c r="B4" s="157"/>
      <c r="C4" s="158"/>
      <c r="D4" s="159"/>
      <c r="E4" s="782" t="s">
        <v>594</v>
      </c>
      <c r="F4" s="782"/>
      <c r="G4" s="782"/>
      <c r="H4" s="782"/>
      <c r="I4" s="782"/>
      <c r="J4" s="782"/>
      <c r="K4" s="782"/>
      <c r="L4" s="782"/>
      <c r="M4" s="782"/>
      <c r="N4" s="782"/>
      <c r="O4" s="782"/>
      <c r="P4" s="160"/>
      <c r="Q4" s="142"/>
    </row>
    <row r="5" spans="1:90" customFormat="1" ht="41.25" customHeight="1" thickBot="1" x14ac:dyDescent="0.3">
      <c r="A5" s="116"/>
      <c r="B5" s="410" t="s">
        <v>595</v>
      </c>
      <c r="C5" s="213" t="str">
        <f>'Riesgos de Corrupción'!C6</f>
        <v>Seguimiento y evaluación a la gestión</v>
      </c>
      <c r="D5" s="411"/>
      <c r="Q5" s="412"/>
    </row>
    <row r="6" spans="1:90" s="1" customFormat="1" ht="85.5" customHeight="1" thickBot="1" x14ac:dyDescent="0.3">
      <c r="A6" s="117" t="s">
        <v>596</v>
      </c>
      <c r="B6" s="413" t="s">
        <v>254</v>
      </c>
      <c r="C6" s="391" t="s">
        <v>255</v>
      </c>
      <c r="D6" s="414" t="s">
        <v>533</v>
      </c>
      <c r="E6" s="415" t="s">
        <v>597</v>
      </c>
      <c r="F6" s="416" t="s">
        <v>568</v>
      </c>
      <c r="G6" s="416" t="s">
        <v>463</v>
      </c>
      <c r="H6" s="416" t="s">
        <v>598</v>
      </c>
      <c r="I6" s="416" t="s">
        <v>568</v>
      </c>
      <c r="J6" s="416" t="s">
        <v>463</v>
      </c>
      <c r="K6" s="416" t="s">
        <v>599</v>
      </c>
      <c r="L6" s="416" t="s">
        <v>600</v>
      </c>
      <c r="M6" s="391" t="s">
        <v>601</v>
      </c>
      <c r="N6" s="391" t="s">
        <v>602</v>
      </c>
      <c r="O6" s="391" t="s">
        <v>530</v>
      </c>
      <c r="P6" s="391" t="s">
        <v>603</v>
      </c>
      <c r="Q6" s="391" t="s">
        <v>604</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163.5" customHeight="1" x14ac:dyDescent="0.25">
      <c r="A7" s="118" t="s">
        <v>605</v>
      </c>
      <c r="B7" s="796" t="s">
        <v>73</v>
      </c>
      <c r="C7" s="798" t="str">
        <f>IFERROR(INDEX('Riesgos de Corrupción'!$B$11:$BN$100,MATCH('Mapa Riesgo Corrupción'!B7,'Riesgos de Corrupción'!$B$11:$B$100,0),2),"")</f>
        <v>Generar informes ajustados a intereses particulares, con el fin de obtener un beneficio económico o personal.</v>
      </c>
      <c r="D7" s="880" t="str">
        <f>IFERROR(INDEX('Riesgos de Corrupción'!$B$11:$BN$100,MATCH('Mapa Riesgo Corrupción'!B7,'Riesgos de Corrupción'!$B$11:$B$100,0),4),"")</f>
        <v xml:space="preserve">Corrupción </v>
      </c>
      <c r="E7" s="798" t="str">
        <f>IFERROR(INDEX('Riesgos de Corrupción'!$B$11:$BN$100,MATCH('Mapa Riesgo Corrupción'!B7,'Riesgos de Corrupción'!$B$11:$B$100,0),5),"")</f>
        <v xml:space="preserve">CA1. Alteración de la Información.
CA2. Influencia política.
</v>
      </c>
      <c r="F7" s="878" t="str">
        <f>IFERROR(INDEX('Riesgos de Corrupción'!$B$11:$BN$100,MATCH('Mapa Riesgo Corrupción'!B7,'Riesgos de Corrupción'!$B$11:$B$100,0),18),"")</f>
        <v>Rara vez</v>
      </c>
      <c r="G7" s="878" t="str">
        <f>IFERROR(INDEX('Riesgos de Corrupción'!$B$11:$BN$100,MATCH('Mapa Riesgo Corrupción'!B7,'Riesgos de Corrupción'!$B$11:$B$100,0),63),"")</f>
        <v>Mayor</v>
      </c>
      <c r="H7" s="978" t="str">
        <f>IFERROR(INDEX('Riesgos de Corrupción'!$B$11:$BN$100,MATCH('Mapa Riesgo Corrupción'!B7,'Riesgos de Corrupción'!$B$11:$B$100,0),64),"")</f>
        <v>Zona Alta</v>
      </c>
      <c r="I7" s="878" t="str">
        <f>IFERROR(INDEX('Controles de Corrupción'!$C$10:$AZ$249,MATCH('Mapa Riesgo Corrupción'!B7,'Controles de Corrupción'!$C$10:$C$249,0),33),"")</f>
        <v>Rara vez</v>
      </c>
      <c r="J7" s="878" t="str">
        <f>IFERROR(INDEX('Controles de Corrupción'!$C$10:$AZ$249,MATCH('Mapa Riesgo Corrupción'!B7,'Controles de Corrupción'!$C$10:$C$249,0),36),"")</f>
        <v>Moderado</v>
      </c>
      <c r="K7" s="878" t="str">
        <f>IFERROR(INDEX('Controles de Corrupción'!$C$10:$AZ$249,MATCH('Mapa Riesgo Corrupción'!B7,'Controles de Corrupción'!$C$10:$C$249,0),37),"")</f>
        <v>Zona Moderada</v>
      </c>
      <c r="L7" s="878" t="str">
        <f>IFERROR(INDEX('Controles de Corrupción'!$C$10:$AZ$249,MATCH('Mapa Riesgo Corrupción'!B7,'Controles de Corrupción'!$C$10:$C$249,0),38),"")</f>
        <v>Reducir riesgo</v>
      </c>
      <c r="M7" s="422" t="s">
        <v>1246</v>
      </c>
      <c r="N7" s="70" t="str">
        <f>IFERROR(INDEX('Controles de Corrupción'!$C$10:$AZ$249,MATCH(A7,'Controles de Corrupción'!$B$10:$B$249,0),40),"")</f>
        <v>Informes revisados y firmados por el responsable designado y Jefe de la Oficina de Control Interno.</v>
      </c>
      <c r="O7" s="70" t="str">
        <f>IFERROR(INDEX('Controles de Corrupción'!$C$10:$AZ$249,MATCH(A7,'Controles de Corrupción'!$B$10:$B$249,0),41),"")</f>
        <v>Responsable designado</v>
      </c>
      <c r="P7" s="70" t="str">
        <f>IFERROR(INDEX('Controles de Corrupción'!$C$10:$AZ$249,MATCH(A7,'Controles de Corrupción'!$B$10:$B$249,0),42),"")</f>
        <v>Durante todo el año, cada vez que se genera un producto (informe)</v>
      </c>
      <c r="Q7" s="194" t="str">
        <f>IFERROR(INDEX('Controles de Corrupción'!$C$10:$AZ$249,MATCH(A7,'Controles de Corrupción'!$B$10:$B$249,0),47),"")</f>
        <v>Índice de cumplimiento: 
EFICACIA :Número de Actividades realizadas/Número de Actividades Programadas.
EFECTIVIDAD : Informes devueltos por información erronea/ informes revisados</v>
      </c>
    </row>
    <row r="8" spans="1:90" ht="179.25" customHeight="1" x14ac:dyDescent="0.25">
      <c r="A8" s="118" t="s">
        <v>610</v>
      </c>
      <c r="B8" s="797"/>
      <c r="C8" s="799"/>
      <c r="D8" s="800"/>
      <c r="E8" s="799"/>
      <c r="F8" s="801"/>
      <c r="G8" s="801"/>
      <c r="H8" s="965"/>
      <c r="I8" s="801"/>
      <c r="J8" s="801"/>
      <c r="K8" s="801"/>
      <c r="L8" s="801"/>
      <c r="M8" s="421" t="s">
        <v>1264</v>
      </c>
      <c r="N8" s="70" t="str">
        <f>IFERROR(INDEX('Controles de Corrupción'!$C$10:$AZ$249,MATCH(A8,'Controles de Corrupción'!$B$10:$B$249,0),40),"")</f>
        <v>Informes revisados y firmados por el responsable designado y Jefe de la Oficina de Control Interno.</v>
      </c>
      <c r="O8" s="70" t="str">
        <f>IFERROR(INDEX('Controles de Corrupción'!$C$10:$AZ$249,MATCH(A8,'Controles de Corrupción'!$B$10:$B$249,0),41),"")</f>
        <v>Responsable designado</v>
      </c>
      <c r="P8" s="70" t="str">
        <f>IFERROR(INDEX('Controles de Corrupción'!$C$10:$AZ$249,MATCH(A8,'Controles de Corrupción'!$B$10:$B$249,0),42),"")</f>
        <v>Durante todo el año, cada vez que se genera un producto (informe)</v>
      </c>
      <c r="Q8" s="194" t="str">
        <f>IFERROR(INDEX('Controles de Corrupción'!$C$10:$AZ$249,MATCH(A8,'Controles de Corrupción'!$B$10:$B$249,0),47),"")</f>
        <v>Índice de cumplimiento: 
EFICACIA :Número de Actividades realizadas/Número de Actividades Programadas.
EFECTIVIDAD : Informes devueltos por información erronea/ informes revisados</v>
      </c>
    </row>
    <row r="9" spans="1:90" ht="33" hidden="1" customHeight="1" x14ac:dyDescent="0.25">
      <c r="A9" s="118" t="s">
        <v>622</v>
      </c>
      <c r="B9" s="797"/>
      <c r="C9" s="799"/>
      <c r="D9" s="800"/>
      <c r="E9" s="799"/>
      <c r="F9" s="801"/>
      <c r="G9" s="801"/>
      <c r="H9" s="879"/>
      <c r="I9" s="801"/>
      <c r="J9" s="801"/>
      <c r="K9" s="801"/>
      <c r="L9" s="801"/>
      <c r="M9" s="193" t="str">
        <f>IFERROR(INDEX('Controles de Corrupción'!$C$10:$AZ$249,MATCH(A9,'Controles de Corrupción'!$B$10:$B$249,0),4),"")</f>
        <v/>
      </c>
      <c r="N9" s="70" t="str">
        <f>IFERROR(INDEX('Controles de Corrupción'!$C$10:$AZ$249,MATCH(A9,'Controles de Corrupción'!$B$10:$B$249,0),40),"")</f>
        <v/>
      </c>
      <c r="O9" s="70" t="str">
        <f>IFERROR(INDEX('Controles de Corrupción'!$C$10:$AZ$249,MATCH(A9,'Controles de Corrupción'!$B$10:$B$249,0),41),"")</f>
        <v/>
      </c>
      <c r="P9" s="70" t="str">
        <f>IFERROR(INDEX('Controles de Corrupción'!$C$10:$AZ$249,MATCH(A9,'Controles de Corrupción'!$B$10:$B$249,0),42),"")</f>
        <v/>
      </c>
      <c r="Q9" s="194" t="str">
        <f>IFERROR(INDEX('Controles de Corrupción'!$C$10:$AZ$249,MATCH(A9,'Controles de Corrupción'!$B$10:$B$249,0),47),"")</f>
        <v/>
      </c>
      <c r="T9" s="976"/>
    </row>
    <row r="10" spans="1:90" ht="189" customHeight="1" x14ac:dyDescent="0.25">
      <c r="A10" s="118" t="s">
        <v>623</v>
      </c>
      <c r="B10" s="888" t="s">
        <v>79</v>
      </c>
      <c r="C10" s="975" t="str">
        <f>IFERROR(INDEX('Riesgos de Corrupción'!$B$11:$BN$100,MATCH('Mapa Riesgo Corrupción'!B10,'Riesgos de Corrupción'!$B$11:$B$100,0),2),"")</f>
        <v>Generar hallazgos u observaciones que no reflejen la información veraz, en la verificación de la documentación  soporte, por relación con las partes interesadas en el asunto auditado.</v>
      </c>
      <c r="D10" s="1012" t="str">
        <f>IFERROR(INDEX('Riesgos de Corrupción'!$B$11:$BN$100,MATCH('Mapa Riesgo Corrupción'!B10,'Riesgos de Corrupción'!$B$11:$B$100,0),4),"")</f>
        <v>Conflicto de Intereses</v>
      </c>
      <c r="E10" s="799" t="str">
        <f>IFERROR(INDEX('Riesgos de Corrupción'!$B$11:$BN$100,MATCH('Mapa Riesgo Corrupción'!B10,'Riesgos de Corrupción'!$B$11:$B$100,0),5),"")</f>
        <v>CA1. Favorecimiento a terceros.
CA2. Ocultamiento de la información.</v>
      </c>
      <c r="F10" s="801" t="str">
        <f>IFERROR(INDEX('Riesgos de Corrupción'!$B$11:$BN$100,MATCH('Mapa Riesgo Corrupción'!B10,'Riesgos de Corrupción'!$B$11:$B$100,0),18),"")</f>
        <v>Rara vez</v>
      </c>
      <c r="G10" s="801" t="str">
        <f>IFERROR(INDEX('Riesgos de Corrupción'!$B$11:$BN$100,MATCH('Mapa Riesgo Corrupción'!B10,'Riesgos de Corrupción'!$B$11:$B$100,0),63),"")</f>
        <v>Mayor</v>
      </c>
      <c r="H10" s="964" t="str">
        <f>IFERROR(INDEX('Riesgos de Corrupción'!$B$11:$BN$100,MATCH('Mapa Riesgo Corrupción'!B10,'Riesgos de Corrupción'!$B$11:$B$100,0),64),"")</f>
        <v>Zona Alta</v>
      </c>
      <c r="I10" s="801" t="str">
        <f>IFERROR(INDEX('Controles de Corrupción'!$C$10:$AZ$249,MATCH('Mapa Riesgo Corrupción'!B10,'Controles de Corrupción'!$C$10:$C$249,0),33),"")</f>
        <v>Rara vez</v>
      </c>
      <c r="J10" s="801" t="str">
        <f>IFERROR(INDEX('Controles de Corrupción'!$C$10:$AZ$249,MATCH('Mapa Riesgo Corrupción'!B10,'Controles de Corrupción'!$C$10:$C$249,0),36),"")</f>
        <v>Moderado</v>
      </c>
      <c r="K10" s="801" t="str">
        <f>IFERROR(INDEX('Controles de Corrupción'!$C$10:$AZ$249,MATCH('Mapa Riesgo Corrupción'!B10,'Controles de Corrupción'!$C$10:$C$249,0),37),"")</f>
        <v>Zona Moderada</v>
      </c>
      <c r="L10" s="801" t="str">
        <f>IFERROR(INDEX('Controles de Corrupción'!$C$10:$AZ$249,MATCH('Mapa Riesgo Corrupción'!B10,'Controles de Corrupción'!$C$10:$C$249,0),38),"")</f>
        <v>Reducir riesgo</v>
      </c>
      <c r="M10" s="183" t="s">
        <v>1266</v>
      </c>
      <c r="N10" s="24" t="s">
        <v>1268</v>
      </c>
      <c r="O10" s="23" t="s">
        <v>1269</v>
      </c>
      <c r="P10" s="20" t="s">
        <v>1270</v>
      </c>
      <c r="Q10" s="23" t="s">
        <v>1312</v>
      </c>
      <c r="T10" s="976"/>
    </row>
    <row r="11" spans="1:90" ht="167.25" customHeight="1" x14ac:dyDescent="0.25">
      <c r="A11" s="118" t="s">
        <v>628</v>
      </c>
      <c r="B11" s="892"/>
      <c r="C11" s="975"/>
      <c r="D11" s="1012"/>
      <c r="E11" s="799"/>
      <c r="F11" s="801"/>
      <c r="G11" s="801"/>
      <c r="H11" s="965"/>
      <c r="I11" s="801"/>
      <c r="J11" s="801"/>
      <c r="K11" s="801"/>
      <c r="L11" s="801"/>
      <c r="M11" s="422" t="s">
        <v>1274</v>
      </c>
      <c r="N11" s="23" t="s">
        <v>1256</v>
      </c>
      <c r="O11" s="23" t="s">
        <v>1257</v>
      </c>
      <c r="P11" s="20" t="s">
        <v>626</v>
      </c>
      <c r="Q11" s="23" t="s">
        <v>1312</v>
      </c>
      <c r="T11" s="977"/>
    </row>
    <row r="12" spans="1:90" ht="96" hidden="1" customHeight="1" x14ac:dyDescent="0.25">
      <c r="A12" s="118" t="s">
        <v>631</v>
      </c>
      <c r="B12" s="892"/>
      <c r="C12" s="975"/>
      <c r="D12" s="1012"/>
      <c r="E12" s="799"/>
      <c r="F12" s="801"/>
      <c r="G12" s="801"/>
      <c r="H12" s="965"/>
      <c r="I12" s="801"/>
      <c r="J12" s="801"/>
      <c r="K12" s="801"/>
      <c r="L12" s="801"/>
      <c r="M12" s="193" t="str">
        <f>IFERROR(INDEX('Controles de Corrupción'!$C$10:$AZ$249,MATCH(A12,'Controles de Corrupción'!$B$10:$B$249,0),4),"")</f>
        <v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v>
      </c>
      <c r="N12" s="70" t="str">
        <f>IFERROR(INDEX('Controles de Corrupción'!$C$10:$AZ$249,MATCH(A12,'Controles de Corrupción'!$B$10:$B$249,0),40),"")</f>
        <v>Cuadro de control
Correos electrónicos
Carpeta compartida
Suscripción de  compromisos éticos del auditor</v>
      </c>
      <c r="O12" s="70" t="str">
        <f>IFERROR(INDEX('Controles de Corrupción'!$C$10:$AZ$249,MATCH(A12,'Controles de Corrupción'!$B$10:$B$249,0),41),"")</f>
        <v>Jefe de Oficina de Control Interno
Responsable designado</v>
      </c>
      <c r="P12" s="70" t="str">
        <f>IFERROR(INDEX('Controles de Corrupción'!$C$10:$AZ$249,MATCH(A12,'Controles de Corrupción'!$B$10:$B$249,0),42),"")</f>
        <v>Durante todo el año, cada vez que se asignan actividades al equipo</v>
      </c>
      <c r="Q12" s="194" t="str">
        <f>IFERROR(INDEX('Controles de Corrupción'!$C$10:$AZ$249,MATCH(A12,'Controles de Corrupción'!$B$10:$B$249,0),47),"")</f>
        <v>Índice de cumplimiento: 
EFICACIA :Número de Actividades realizadas/Número de Actividades Programadas.
EFECTIVIDAD : Informes devueltos por información erronea/ informes revisados</v>
      </c>
    </row>
    <row r="13" spans="1:90" ht="33" hidden="1" customHeight="1" x14ac:dyDescent="0.25">
      <c r="A13" s="118" t="s">
        <v>636</v>
      </c>
      <c r="B13" s="892"/>
      <c r="C13" s="975"/>
      <c r="D13" s="1012"/>
      <c r="E13" s="799"/>
      <c r="F13" s="801"/>
      <c r="G13" s="801"/>
      <c r="H13" s="965"/>
      <c r="I13" s="801"/>
      <c r="J13" s="801"/>
      <c r="K13" s="801"/>
      <c r="L13" s="801"/>
      <c r="M13" s="193" t="str">
        <f>IFERROR(INDEX('Controles de Corrupción'!$C$10:$AZ$249,MATCH(A13,'Controles de Corrupción'!$B$10:$B$249,0),4),"")</f>
        <v>El responsable designado por el Jefe de la Oficina de Control Interno, cada vez que se genere un informe y con el fin de mitigar alteración, información sin incluir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v>
      </c>
      <c r="N13" s="70" t="str">
        <f>IFERROR(INDEX('Controles de Corrupción'!$C$10:$AZ$249,MATCH(A13,'Controles de Corrupción'!$B$10:$B$249,0),40),"")</f>
        <v>Informes revisados y firmados por el responsable designado y Jefe de la Oficina de Control Interno.</v>
      </c>
      <c r="O13" s="70" t="str">
        <f>IFERROR(INDEX('Controles de Corrupción'!$C$10:$AZ$249,MATCH(A13,'Controles de Corrupción'!$B$10:$B$249,0),41),"")</f>
        <v>Responsable designado</v>
      </c>
      <c r="P13" s="70" t="str">
        <f>IFERROR(INDEX('Controles de Corrupción'!$C$10:$AZ$249,MATCH(A13,'Controles de Corrupción'!$B$10:$B$249,0),42),"")</f>
        <v>Durante todo el año, cada vez que se genera un producto (informe)</v>
      </c>
      <c r="Q13" s="194" t="str">
        <f>IFERROR(INDEX('Controles de Corrupción'!$C$10:$AZ$249,MATCH(A13,'Controles de Corrupción'!$B$10:$B$249,0),47),"")</f>
        <v>Índice de cumplimiento: 
EFICACIA :Número de Actividades realizadas/Número de Actividades Programadas.
EFECTIVIDAD : Informes devueltos por información erronea/ informes revisados</v>
      </c>
    </row>
    <row r="14" spans="1:90" ht="33" hidden="1" customHeight="1" x14ac:dyDescent="0.25">
      <c r="A14" s="118" t="s">
        <v>637</v>
      </c>
      <c r="B14" s="892"/>
      <c r="C14" s="975"/>
      <c r="D14" s="1012"/>
      <c r="E14" s="799"/>
      <c r="F14" s="801"/>
      <c r="G14" s="801"/>
      <c r="H14" s="965"/>
      <c r="I14" s="801"/>
      <c r="J14" s="801"/>
      <c r="K14" s="801"/>
      <c r="L14" s="801"/>
      <c r="M14" s="193" t="str">
        <f>IFERROR(INDEX('Controles de Corrupción'!$C$10:$AZ$249,MATCH(A14,'Controles de Corrupción'!$B$10:$B$249,0),4),"")</f>
        <v/>
      </c>
      <c r="N14" s="70" t="str">
        <f>IFERROR(INDEX('Controles de Corrupción'!$C$10:$AZ$249,MATCH(A14,'Controles de Corrupción'!$B$10:$B$249,0),40),"")</f>
        <v/>
      </c>
      <c r="O14" s="70" t="str">
        <f>IFERROR(INDEX('Controles de Corrupción'!$C$10:$AZ$249,MATCH(A14,'Controles de Corrupción'!$B$10:$B$249,0),41),"")</f>
        <v/>
      </c>
      <c r="P14" s="70" t="str">
        <f>IFERROR(INDEX('Controles de Corrupción'!$C$10:$AZ$249,MATCH(A14,'Controles de Corrupción'!$B$10:$B$249,0),42),"")</f>
        <v/>
      </c>
      <c r="Q14" s="194" t="str">
        <f>IFERROR(INDEX('Controles de Corrupción'!$C$10:$AZ$249,MATCH(A14,'Controles de Corrupción'!$B$10:$B$249,0),47),"")</f>
        <v/>
      </c>
    </row>
    <row r="15" spans="1:90" ht="17.25" hidden="1" customHeight="1" x14ac:dyDescent="0.25">
      <c r="A15" s="118" t="s">
        <v>638</v>
      </c>
      <c r="B15" s="796"/>
      <c r="C15" s="975"/>
      <c r="D15" s="1012"/>
      <c r="E15" s="799"/>
      <c r="F15" s="801"/>
      <c r="G15" s="801"/>
      <c r="H15" s="879"/>
      <c r="I15" s="801"/>
      <c r="J15" s="801"/>
      <c r="K15" s="801"/>
      <c r="L15" s="801"/>
      <c r="M15" s="193" t="str">
        <f>IFERROR(INDEX('Controles de Corrupción'!$C$10:$AZ$249,MATCH(A15,'Controles de Corrupción'!$B$10:$B$249,0),4),"")</f>
        <v/>
      </c>
      <c r="N15" s="70" t="str">
        <f>IFERROR(INDEX('Controles de Corrupción'!$C$10:$AZ$249,MATCH(A15,'Controles de Corrupción'!$B$10:$B$249,0),40),"")</f>
        <v/>
      </c>
      <c r="O15" s="70" t="str">
        <f>IFERROR(INDEX('Controles de Corrupción'!$C$10:$AZ$249,MATCH(A15,'Controles de Corrupción'!$B$10:$B$249,0),41),"")</f>
        <v/>
      </c>
      <c r="P15" s="70" t="str">
        <f>IFERROR(INDEX('Controles de Corrupción'!$C$10:$AZ$249,MATCH(A15,'Controles de Corrupción'!$B$10:$B$249,0),42),"")</f>
        <v/>
      </c>
      <c r="Q15" s="194" t="str">
        <f>IFERROR(INDEX('Controles de Corrupción'!$C$10:$AZ$249,MATCH(A15,'Controles de Corrupción'!$B$10:$B$249,0),47),"")</f>
        <v/>
      </c>
    </row>
    <row r="16" spans="1:90" ht="174" customHeight="1" x14ac:dyDescent="0.25">
      <c r="A16" s="118" t="s">
        <v>639</v>
      </c>
      <c r="B16" s="888"/>
      <c r="C16" s="975" t="str">
        <f>IFERROR(INDEX('Riesgos de Corrupción'!$B$11:$BN$100,MATCH('Mapa Riesgo Corrupción'!B16,'Riesgos de Corrupción'!$B$11:$B$100,0),2),"")</f>
        <v/>
      </c>
      <c r="D16" s="800" t="str">
        <f>IFERROR(INDEX('Riesgos de Corrupción'!$B$11:$BN$100,MATCH('Mapa Riesgo Corrupción'!B16,'Riesgos de Corrupción'!$B$11:$B$100,0),4),"")</f>
        <v/>
      </c>
      <c r="E16" s="799" t="str">
        <f>IFERROR(INDEX('Riesgos de Corrupción'!$B$11:$BN$100,MATCH('Mapa Riesgo Corrupción'!B16,'Riesgos de Corrupción'!$B$11:$B$100,0),5),"")</f>
        <v/>
      </c>
      <c r="F16" s="801" t="str">
        <f>IFERROR(INDEX('Riesgos de Corrupción'!$B$11:$BN$100,MATCH('Mapa Riesgo Corrupción'!B16,'Riesgos de Corrupción'!$B$11:$B$100,0),18),"")</f>
        <v/>
      </c>
      <c r="G16" s="801" t="str">
        <f>IFERROR(INDEX('Riesgos de Corrupción'!$B$11:$BN$100,MATCH('Mapa Riesgo Corrupción'!B16,'Riesgos de Corrupción'!$B$11:$B$100,0),63),"")</f>
        <v/>
      </c>
      <c r="H16" s="964" t="str">
        <f>IFERROR(INDEX('Riesgos de Corrupción'!$B$11:$BN$100,MATCH('Mapa Riesgo Corrupción'!B16,'Riesgos de Corrupción'!$B$11:$B$100,0),64),"")</f>
        <v/>
      </c>
      <c r="I16" s="801" t="str">
        <f>IFERROR(INDEX('Controles de Corrupción'!$C$10:$AZ$249,MATCH('Mapa Riesgo Corrupción'!B16,'Controles de Corrupción'!$C$10:$C$249,0),33),"")</f>
        <v/>
      </c>
      <c r="J16" s="801" t="str">
        <f>IFERROR(INDEX('Controles de Corrupción'!$C$10:$AZ$249,MATCH('Mapa Riesgo Corrupción'!B16,'Controles de Corrupción'!$C$10:$C$249,0),36),"")</f>
        <v/>
      </c>
      <c r="K16" s="801" t="str">
        <f>IFERROR(INDEX('Controles de Corrupción'!$C$10:$AZ$249,MATCH('Mapa Riesgo Corrupción'!B16,'Controles de Corrupción'!$C$10:$C$249,0),37),"")</f>
        <v/>
      </c>
      <c r="L16" s="801" t="str">
        <f>IFERROR(INDEX('Controles de Corrupción'!$C$10:$AZ$249,MATCH('Mapa Riesgo Corrupción'!B16,'Controles de Corrupción'!$C$10:$C$249,0),38),"")</f>
        <v/>
      </c>
      <c r="M16" s="193" t="str">
        <f>IFERROR(INDEX('Controles de Corrupción'!$C$10:$AZ$249,MATCH(A16,'Controles de Corrupción'!$B$10:$B$249,0),4),"")</f>
        <v/>
      </c>
      <c r="N16" s="70" t="str">
        <f>IFERROR(INDEX('Controles de Corrupción'!$C$10:$AZ$249,MATCH(A16,'Controles de Corrupción'!$B$10:$B$249,0),40),"")</f>
        <v/>
      </c>
      <c r="O16" s="70" t="str">
        <f>IFERROR(INDEX('Controles de Corrupción'!$C$10:$AZ$249,MATCH(A16,'Controles de Corrupción'!$B$10:$B$249,0),41),"")</f>
        <v/>
      </c>
      <c r="P16" s="70" t="str">
        <f>IFERROR(INDEX('Controles de Corrupción'!$C$10:$AZ$249,MATCH(A16,'Controles de Corrupción'!$B$10:$B$249,0),42),"")</f>
        <v/>
      </c>
      <c r="Q16" s="194" t="str">
        <f>IFERROR(INDEX('Controles de Corrupción'!$C$10:$AZ$249,MATCH(A16,'Controles de Corrupción'!$B$10:$B$249,0),47),"")</f>
        <v/>
      </c>
    </row>
    <row r="17" spans="1:17" ht="132" customHeight="1" x14ac:dyDescent="0.25">
      <c r="A17" s="118" t="s">
        <v>640</v>
      </c>
      <c r="B17" s="892"/>
      <c r="C17" s="975"/>
      <c r="D17" s="800"/>
      <c r="E17" s="799"/>
      <c r="F17" s="801"/>
      <c r="G17" s="801"/>
      <c r="H17" s="965"/>
      <c r="I17" s="801"/>
      <c r="J17" s="801"/>
      <c r="K17" s="801"/>
      <c r="L17" s="801"/>
      <c r="M17" s="193" t="str">
        <f>IFERROR(INDEX('Controles de Corrupción'!$C$10:$AZ$249,MATCH(A17,'Controles de Corrupción'!$B$10:$B$249,0),4),"")</f>
        <v/>
      </c>
      <c r="N17" s="70" t="str">
        <f>IFERROR(INDEX('Controles de Corrupción'!$C$10:$AZ$249,MATCH(A17,'Controles de Corrupción'!$B$10:$B$249,0),40),"")</f>
        <v/>
      </c>
      <c r="O17" s="70" t="str">
        <f>IFERROR(INDEX('Controles de Corrupción'!$C$10:$AZ$249,MATCH(A17,'Controles de Corrupción'!$B$10:$B$249,0),41),"")</f>
        <v/>
      </c>
      <c r="P17" s="70" t="str">
        <f>IFERROR(INDEX('Controles de Corrupción'!$C$10:$AZ$249,MATCH(A17,'Controles de Corrupción'!$B$10:$B$249,0),42),"")</f>
        <v/>
      </c>
      <c r="Q17" s="194" t="str">
        <f>IFERROR(INDEX('Controles de Corrupción'!$C$10:$AZ$249,MATCH(A17,'Controles de Corrupción'!$B$10:$B$249,0),47),"")</f>
        <v/>
      </c>
    </row>
    <row r="18" spans="1:17" ht="104.25" customHeight="1" x14ac:dyDescent="0.25">
      <c r="A18" s="118" t="s">
        <v>641</v>
      </c>
      <c r="B18" s="892"/>
      <c r="C18" s="975"/>
      <c r="D18" s="800"/>
      <c r="E18" s="799"/>
      <c r="F18" s="801"/>
      <c r="G18" s="801"/>
      <c r="H18" s="965"/>
      <c r="I18" s="801"/>
      <c r="J18" s="801"/>
      <c r="K18" s="801"/>
      <c r="L18" s="801"/>
      <c r="M18" s="193" t="str">
        <f>IFERROR(INDEX('Controles de Corrupción'!$C$10:$AZ$249,MATCH(A18,'Controles de Corrupción'!$B$10:$B$249,0),4),"")</f>
        <v/>
      </c>
      <c r="N18" s="70" t="str">
        <f>IFERROR(INDEX('Controles de Corrupción'!$C$10:$AZ$249,MATCH(A18,'Controles de Corrupción'!$B$10:$B$249,0),40),"")</f>
        <v/>
      </c>
      <c r="O18" s="70" t="str">
        <f>IFERROR(INDEX('Controles de Corrupción'!$C$10:$AZ$249,MATCH(A18,'Controles de Corrupción'!$B$10:$B$249,0),41),"")</f>
        <v/>
      </c>
      <c r="P18" s="70" t="str">
        <f>IFERROR(INDEX('Controles de Corrupción'!$C$10:$AZ$249,MATCH(A18,'Controles de Corrupción'!$B$10:$B$249,0),42),"")</f>
        <v/>
      </c>
      <c r="Q18" s="194" t="str">
        <f>IFERROR(INDEX('Controles de Corrupción'!$C$10:$AZ$249,MATCH(A18,'Controles de Corrupción'!$B$10:$B$249,0),47),"")</f>
        <v/>
      </c>
    </row>
    <row r="19" spans="1:17" ht="43.5" hidden="1" customHeight="1" x14ac:dyDescent="0.25">
      <c r="A19" s="118" t="s">
        <v>642</v>
      </c>
      <c r="B19" s="892"/>
      <c r="C19" s="975"/>
      <c r="D19" s="800"/>
      <c r="E19" s="799"/>
      <c r="F19" s="801"/>
      <c r="G19" s="801"/>
      <c r="H19" s="965"/>
      <c r="I19" s="801"/>
      <c r="J19" s="801"/>
      <c r="K19" s="801"/>
      <c r="L19" s="801"/>
      <c r="M19" s="193" t="str">
        <f>IFERROR(INDEX('Controles de Corrupción'!$C$10:$AZ$249,MATCH(A19,'Controles de Corrupción'!$B$10:$B$249,0),4),"")</f>
        <v/>
      </c>
      <c r="N19" s="70" t="str">
        <f>IFERROR(INDEX('Controles de Corrupción'!$C$10:$AZ$249,MATCH(A19,'Controles de Corrupción'!$B$10:$B$249,0),40),"")</f>
        <v/>
      </c>
      <c r="O19" s="70" t="str">
        <f>IFERROR(INDEX('Controles de Corrupción'!$C$10:$AZ$249,MATCH(A19,'Controles de Corrupción'!$B$10:$B$249,0),41),"")</f>
        <v/>
      </c>
      <c r="P19" s="70" t="str">
        <f>IFERROR(INDEX('Controles de Corrupción'!$C$10:$AZ$249,MATCH(A19,'Controles de Corrupción'!$B$10:$B$249,0),42),"")</f>
        <v/>
      </c>
      <c r="Q19" s="194" t="str">
        <f>IFERROR(INDEX('Controles de Corrupción'!$C$10:$AZ$249,MATCH(A19,'Controles de Corrupción'!$B$10:$B$249,0),47),"")</f>
        <v/>
      </c>
    </row>
    <row r="20" spans="1:17" ht="43.5" hidden="1" customHeight="1" x14ac:dyDescent="0.25">
      <c r="A20" s="118" t="s">
        <v>643</v>
      </c>
      <c r="B20" s="892"/>
      <c r="C20" s="975"/>
      <c r="D20" s="800"/>
      <c r="E20" s="799"/>
      <c r="F20" s="801"/>
      <c r="G20" s="801"/>
      <c r="H20" s="965"/>
      <c r="I20" s="801"/>
      <c r="J20" s="801"/>
      <c r="K20" s="801"/>
      <c r="L20" s="801"/>
      <c r="M20" s="193" t="str">
        <f>IFERROR(INDEX('Controles de Corrupción'!$C$10:$AZ$249,MATCH(A20,'Controles de Corrupción'!$B$10:$B$249,0),4),"")</f>
        <v/>
      </c>
      <c r="N20" s="70" t="str">
        <f>IFERROR(INDEX('Controles de Corrupción'!$C$10:$AZ$249,MATCH(A20,'Controles de Corrupción'!$B$10:$B$249,0),40),"")</f>
        <v/>
      </c>
      <c r="O20" s="70" t="str">
        <f>IFERROR(INDEX('Controles de Corrupción'!$C$10:$AZ$249,MATCH(A20,'Controles de Corrupción'!$B$10:$B$249,0),41),"")</f>
        <v/>
      </c>
      <c r="P20" s="70" t="str">
        <f>IFERROR(INDEX('Controles de Corrupción'!$C$10:$AZ$249,MATCH(A20,'Controles de Corrupción'!$B$10:$B$249,0),42),"")</f>
        <v/>
      </c>
      <c r="Q20" s="194" t="str">
        <f>IFERROR(INDEX('Controles de Corrupción'!$C$10:$AZ$249,MATCH(A20,'Controles de Corrupción'!$B$10:$B$249,0),47),"")</f>
        <v/>
      </c>
    </row>
    <row r="21" spans="1:17" ht="43.5" hidden="1" customHeight="1" x14ac:dyDescent="0.25">
      <c r="A21" s="118" t="s">
        <v>644</v>
      </c>
      <c r="B21" s="796"/>
      <c r="C21" s="975"/>
      <c r="D21" s="800"/>
      <c r="E21" s="799"/>
      <c r="F21" s="801"/>
      <c r="G21" s="801"/>
      <c r="H21" s="879"/>
      <c r="I21" s="801"/>
      <c r="J21" s="801"/>
      <c r="K21" s="801"/>
      <c r="L21" s="801"/>
      <c r="M21" s="193" t="str">
        <f>IFERROR(INDEX('Controles de Corrupción'!$C$10:$AZ$249,MATCH(A21,'Controles de Corrupción'!$B$10:$B$249,0),4),"")</f>
        <v/>
      </c>
      <c r="N21" s="70" t="str">
        <f>IFERROR(INDEX('Controles de Corrupción'!$C$10:$AZ$249,MATCH(A21,'Controles de Corrupción'!$B$10:$B$249,0),40),"")</f>
        <v/>
      </c>
      <c r="O21" s="70" t="str">
        <f>IFERROR(INDEX('Controles de Corrupción'!$C$10:$AZ$249,MATCH(A21,'Controles de Corrupción'!$B$10:$B$249,0),41),"")</f>
        <v/>
      </c>
      <c r="P21" s="70" t="str">
        <f>IFERROR(INDEX('Controles de Corrupción'!$C$10:$AZ$249,MATCH(A21,'Controles de Corrupción'!$B$10:$B$249,0),42),"")</f>
        <v/>
      </c>
      <c r="Q21" s="194" t="str">
        <f>IFERROR(INDEX('Controles de Corrupción'!$C$10:$AZ$249,MATCH(A21,'Controles de Corrupción'!$B$10:$B$249,0),47),"")</f>
        <v/>
      </c>
    </row>
    <row r="22" spans="1:17" ht="135.75" customHeight="1" x14ac:dyDescent="0.25">
      <c r="A22" s="118" t="s">
        <v>645</v>
      </c>
      <c r="B22" s="888"/>
      <c r="C22" s="975" t="str">
        <f>IFERROR(INDEX('Riesgos de Corrupción'!$B$11:$BN$100,MATCH('Mapa Riesgo Corrupción'!B22,'Riesgos de Corrupción'!$B$11:$B$100,0),2),"")</f>
        <v/>
      </c>
      <c r="D22" s="800" t="str">
        <f>IFERROR(INDEX('Riesgos de Corrupción'!$B$11:$BN$100,MATCH('Mapa Riesgo Corrupción'!B22,'Riesgos de Corrupción'!$B$11:$B$100,0),4),"")</f>
        <v/>
      </c>
      <c r="E22" s="799" t="str">
        <f>IFERROR(INDEX('Riesgos de Corrupción'!$B$11:$BN$100,MATCH('Mapa Riesgo Corrupción'!B22,'Riesgos de Corrupción'!$B$11:$B$100,0),5),"")</f>
        <v/>
      </c>
      <c r="F22" s="801" t="str">
        <f>IFERROR(INDEX('Riesgos de Corrupción'!$B$11:$BN$100,MATCH('Mapa Riesgo Corrupción'!B22,'Riesgos de Corrupción'!$B$11:$B$100,0),18),"")</f>
        <v/>
      </c>
      <c r="G22" s="801" t="str">
        <f>IFERROR(INDEX('Riesgos de Corrupción'!$B$11:$BN$100,MATCH('Mapa Riesgo Corrupción'!B22,'Riesgos de Corrupción'!$B$11:$B$100,0),63),"")</f>
        <v/>
      </c>
      <c r="H22" s="964" t="str">
        <f>IFERROR(INDEX('Riesgos de Corrupción'!$B$11:$BN$100,MATCH('Mapa Riesgo Corrupción'!B22,'Riesgos de Corrupción'!$B$11:$B$100,0),64),"")</f>
        <v/>
      </c>
      <c r="I22" s="801" t="str">
        <f>IFERROR(INDEX('Controles de Corrupción'!$C$10:$AZ$249,MATCH('Mapa Riesgo Corrupción'!B22,'Controles de Corrupción'!$C$10:$C$249,0),33),"")</f>
        <v/>
      </c>
      <c r="J22" s="801" t="str">
        <f>IFERROR(INDEX('Controles de Corrupción'!$C$10:$AZ$249,MATCH('Mapa Riesgo Corrupción'!B22,'Controles de Corrupción'!$C$10:$C$249,0),36),"")</f>
        <v/>
      </c>
      <c r="K22" s="801" t="str">
        <f>IFERROR(INDEX('Controles de Corrupción'!$C$10:$AZ$249,MATCH('Mapa Riesgo Corrupción'!B22,'Controles de Corrupción'!$C$10:$C$249,0),37),"")</f>
        <v/>
      </c>
      <c r="L22" s="801" t="str">
        <f>IFERROR(INDEX('Controles de Corrupción'!$C$10:$AZ$249,MATCH('Mapa Riesgo Corrupción'!B22,'Controles de Corrupción'!$C$10:$C$249,0),38),"")</f>
        <v/>
      </c>
      <c r="M22" s="193" t="str">
        <f>IFERROR(INDEX('Controles de Corrupción'!$C$10:$AZ$249,MATCH(A22,'Controles de Corrupción'!$B$10:$B$249,0),4),"")</f>
        <v/>
      </c>
      <c r="N22" s="70" t="str">
        <f>IFERROR(INDEX('Controles de Corrupción'!$C$10:$AZ$249,MATCH(A22,'Controles de Corrupción'!$B$10:$B$249,0),40),"")</f>
        <v/>
      </c>
      <c r="O22" s="70" t="str">
        <f>IFERROR(INDEX('Controles de Corrupción'!$C$10:$AZ$249,MATCH(A22,'Controles de Corrupción'!$B$10:$B$249,0),41),"")</f>
        <v/>
      </c>
      <c r="P22" s="70" t="str">
        <f>IFERROR(INDEX('Controles de Corrupción'!$C$10:$AZ$249,MATCH(A22,'Controles de Corrupción'!$B$10:$B$249,0),42),"")</f>
        <v/>
      </c>
      <c r="Q22" s="194" t="str">
        <f>IFERROR(INDEX('Controles de Corrupción'!$C$10:$AZ$249,MATCH(A22,'Controles de Corrupción'!$B$10:$B$249,0),47),"")</f>
        <v/>
      </c>
    </row>
    <row r="23" spans="1:17" ht="135.75" customHeight="1" x14ac:dyDescent="0.25">
      <c r="A23" s="118" t="s">
        <v>646</v>
      </c>
      <c r="B23" s="892"/>
      <c r="C23" s="975"/>
      <c r="D23" s="800"/>
      <c r="E23" s="799"/>
      <c r="F23" s="801"/>
      <c r="G23" s="801"/>
      <c r="H23" s="965"/>
      <c r="I23" s="801"/>
      <c r="J23" s="801"/>
      <c r="K23" s="801"/>
      <c r="L23" s="801"/>
      <c r="M23" s="193" t="str">
        <f>IFERROR(INDEX('Controles de Corrupción'!$C$10:$AZ$249,MATCH(A23,'Controles de Corrupción'!$B$10:$B$249,0),4),"")</f>
        <v/>
      </c>
      <c r="N23" s="70" t="str">
        <f>IFERROR(INDEX('Controles de Corrupción'!$C$10:$AZ$249,MATCH(A23,'Controles de Corrupción'!$B$10:$B$249,0),40),"")</f>
        <v/>
      </c>
      <c r="O23" s="70" t="str">
        <f>IFERROR(INDEX('Controles de Corrupción'!$C$10:$AZ$249,MATCH(A23,'Controles de Corrupción'!$B$10:$B$249,0),41),"")</f>
        <v/>
      </c>
      <c r="P23" s="70" t="str">
        <f>IFERROR(INDEX('Controles de Corrupción'!$C$10:$AZ$249,MATCH(A23,'Controles de Corrupción'!$B$10:$B$249,0),42),"")</f>
        <v/>
      </c>
      <c r="Q23" s="194" t="str">
        <f>IFERROR(INDEX('Controles de Corrupción'!$C$10:$AZ$249,MATCH(A23,'Controles de Corrupción'!$B$10:$B$249,0),47),"")</f>
        <v/>
      </c>
    </row>
    <row r="24" spans="1:17" ht="43.5" hidden="1" customHeight="1" x14ac:dyDescent="0.25">
      <c r="A24" s="118" t="s">
        <v>647</v>
      </c>
      <c r="B24" s="892"/>
      <c r="C24" s="975"/>
      <c r="D24" s="800"/>
      <c r="E24" s="799"/>
      <c r="F24" s="801"/>
      <c r="G24" s="801"/>
      <c r="H24" s="965"/>
      <c r="I24" s="801"/>
      <c r="J24" s="801"/>
      <c r="K24" s="801"/>
      <c r="L24" s="801"/>
      <c r="M24" s="193" t="str">
        <f>IFERROR(INDEX('Controles de Corrupción'!$C$10:$AZ$249,MATCH(A24,'Controles de Corrupción'!$B$10:$B$249,0),4),"")</f>
        <v/>
      </c>
      <c r="N24" s="70" t="str">
        <f>IFERROR(INDEX('Controles de Corrupción'!$C$10:$AZ$249,MATCH(A24,'Controles de Corrupción'!$B$10:$B$249,0),40),"")</f>
        <v/>
      </c>
      <c r="O24" s="70" t="str">
        <f>IFERROR(INDEX('Controles de Corrupción'!$C$10:$AZ$249,MATCH(A24,'Controles de Corrupción'!$B$10:$B$249,0),41),"")</f>
        <v/>
      </c>
      <c r="P24" s="70" t="str">
        <f>IFERROR(INDEX('Controles de Corrupción'!$C$10:$AZ$249,MATCH(A24,'Controles de Corrupción'!$B$10:$B$249,0),42),"")</f>
        <v/>
      </c>
      <c r="Q24" s="194" t="str">
        <f>IFERROR(INDEX('Controles de Corrupción'!$C$10:$AZ$249,MATCH(A24,'Controles de Corrupción'!$B$10:$B$249,0),47),"")</f>
        <v/>
      </c>
    </row>
    <row r="25" spans="1:17" ht="43.5" hidden="1" customHeight="1" x14ac:dyDescent="0.25">
      <c r="A25" s="118" t="s">
        <v>648</v>
      </c>
      <c r="B25" s="892"/>
      <c r="C25" s="975"/>
      <c r="D25" s="800"/>
      <c r="E25" s="799"/>
      <c r="F25" s="801"/>
      <c r="G25" s="801"/>
      <c r="H25" s="965"/>
      <c r="I25" s="801"/>
      <c r="J25" s="801"/>
      <c r="K25" s="801"/>
      <c r="L25" s="801"/>
      <c r="M25" s="193" t="str">
        <f>IFERROR(INDEX('Controles de Corrupción'!$C$10:$AZ$249,MATCH(A25,'Controles de Corrupción'!$B$10:$B$249,0),4),"")</f>
        <v/>
      </c>
      <c r="N25" s="70" t="str">
        <f>IFERROR(INDEX('Controles de Corrupción'!$C$10:$AZ$249,MATCH(A25,'Controles de Corrupción'!$B$10:$B$249,0),40),"")</f>
        <v/>
      </c>
      <c r="O25" s="70" t="str">
        <f>IFERROR(INDEX('Controles de Corrupción'!$C$10:$AZ$249,MATCH(A25,'Controles de Corrupción'!$B$10:$B$249,0),41),"")</f>
        <v/>
      </c>
      <c r="P25" s="70" t="str">
        <f>IFERROR(INDEX('Controles de Corrupción'!$C$10:$AZ$249,MATCH(A25,'Controles de Corrupción'!$B$10:$B$249,0),42),"")</f>
        <v/>
      </c>
      <c r="Q25" s="194" t="str">
        <f>IFERROR(INDEX('Controles de Corrupción'!$C$10:$AZ$249,MATCH(A25,'Controles de Corrupción'!$B$10:$B$249,0),47),"")</f>
        <v/>
      </c>
    </row>
    <row r="26" spans="1:17" ht="43.5" hidden="1" customHeight="1" x14ac:dyDescent="0.25">
      <c r="A26" s="118" t="s">
        <v>649</v>
      </c>
      <c r="B26" s="892"/>
      <c r="C26" s="975"/>
      <c r="D26" s="800"/>
      <c r="E26" s="799"/>
      <c r="F26" s="801"/>
      <c r="G26" s="801"/>
      <c r="H26" s="965"/>
      <c r="I26" s="801"/>
      <c r="J26" s="801"/>
      <c r="K26" s="801"/>
      <c r="L26" s="801"/>
      <c r="M26" s="193" t="str">
        <f>IFERROR(INDEX('Controles de Corrupción'!$C$10:$AZ$249,MATCH(A26,'Controles de Corrupción'!$B$10:$B$249,0),4),"")</f>
        <v/>
      </c>
      <c r="N26" s="70" t="str">
        <f>IFERROR(INDEX('Controles de Corrupción'!$C$10:$AZ$249,MATCH(A26,'Controles de Corrupción'!$B$10:$B$249,0),40),"")</f>
        <v/>
      </c>
      <c r="O26" s="70" t="str">
        <f>IFERROR(INDEX('Controles de Corrupción'!$C$10:$AZ$249,MATCH(A26,'Controles de Corrupción'!$B$10:$B$249,0),41),"")</f>
        <v/>
      </c>
      <c r="P26" s="70" t="str">
        <f>IFERROR(INDEX('Controles de Corrupción'!$C$10:$AZ$249,MATCH(A26,'Controles de Corrupción'!$B$10:$B$249,0),42),"")</f>
        <v/>
      </c>
      <c r="Q26" s="194" t="str">
        <f>IFERROR(INDEX('Controles de Corrupción'!$C$10:$AZ$249,MATCH(A26,'Controles de Corrupción'!$B$10:$B$249,0),47),"")</f>
        <v/>
      </c>
    </row>
    <row r="27" spans="1:17" ht="43.5" hidden="1" customHeight="1" x14ac:dyDescent="0.25">
      <c r="A27" s="118" t="s">
        <v>650</v>
      </c>
      <c r="B27" s="796"/>
      <c r="C27" s="975"/>
      <c r="D27" s="800"/>
      <c r="E27" s="799"/>
      <c r="F27" s="801"/>
      <c r="G27" s="801"/>
      <c r="H27" s="879"/>
      <c r="I27" s="801"/>
      <c r="J27" s="801"/>
      <c r="K27" s="801"/>
      <c r="L27" s="801"/>
      <c r="M27" s="193" t="str">
        <f>IFERROR(INDEX('Controles de Corrupción'!$C$10:$AZ$249,MATCH(A27,'Controles de Corrupción'!$B$10:$B$249,0),4),"")</f>
        <v/>
      </c>
      <c r="N27" s="70" t="str">
        <f>IFERROR(INDEX('Controles de Corrupción'!$C$10:$AZ$249,MATCH(A27,'Controles de Corrupción'!$B$10:$B$249,0),40),"")</f>
        <v/>
      </c>
      <c r="O27" s="70" t="str">
        <f>IFERROR(INDEX('Controles de Corrupción'!$C$10:$AZ$249,MATCH(A27,'Controles de Corrupción'!$B$10:$B$249,0),41),"")</f>
        <v/>
      </c>
      <c r="P27" s="70" t="str">
        <f>IFERROR(INDEX('Controles de Corrupción'!$C$10:$AZ$249,MATCH(A27,'Controles de Corrupción'!$B$10:$B$249,0),42),"")</f>
        <v/>
      </c>
      <c r="Q27" s="194" t="str">
        <f>IFERROR(INDEX('Controles de Corrupción'!$C$10:$AZ$249,MATCH(A27,'Controles de Corrupción'!$B$10:$B$249,0),47),"")</f>
        <v/>
      </c>
    </row>
    <row r="28" spans="1:17" ht="125.25" customHeight="1" x14ac:dyDescent="0.25">
      <c r="A28" s="118" t="s">
        <v>651</v>
      </c>
      <c r="B28" s="888"/>
      <c r="C28" s="975" t="str">
        <f>IFERROR(INDEX('Riesgos de Corrupción'!$B$11:$BN$100,MATCH('Mapa Riesgo Corrupción'!B28,'Riesgos de Corrupción'!$B$11:$B$100,0),2),"")</f>
        <v/>
      </c>
      <c r="D28" s="800" t="str">
        <f>IFERROR(INDEX('Riesgos de Corrupción'!$B$11:$BN$100,MATCH('Mapa Riesgo Corrupción'!B28,'Riesgos de Corrupción'!$B$11:$B$100,0),4),"")</f>
        <v/>
      </c>
      <c r="E28" s="799" t="str">
        <f>IFERROR(INDEX('Riesgos de Corrupción'!$B$11:$BN$100,MATCH('Mapa Riesgo Corrupción'!B28,'Riesgos de Corrupción'!$B$11:$B$100,0),5),"")</f>
        <v/>
      </c>
      <c r="F28" s="801" t="str">
        <f>IFERROR(INDEX('Riesgos de Corrupción'!$B$11:$BN$100,MATCH('Mapa Riesgo Corrupción'!B28,'Riesgos de Corrupción'!$B$11:$B$100,0),18),"")</f>
        <v/>
      </c>
      <c r="G28" s="801" t="str">
        <f>IFERROR(INDEX('Riesgos de Corrupción'!$B$11:$BN$100,MATCH('Mapa Riesgo Corrupción'!B28,'Riesgos de Corrupción'!$B$11:$B$100,0),63),"")</f>
        <v/>
      </c>
      <c r="H28" s="964" t="str">
        <f>IFERROR(INDEX('Riesgos de Corrupción'!$B$11:$BN$100,MATCH('Mapa Riesgo Corrupción'!B28,'Riesgos de Corrupción'!$B$11:$B$100,0),64),"")</f>
        <v/>
      </c>
      <c r="I28" s="801" t="str">
        <f>IFERROR(INDEX('Controles de Corrupción'!$C$10:$AZ$249,MATCH('Mapa Riesgo Corrupción'!B28,'Controles de Corrupción'!$C$10:$C$249,0),33),"")</f>
        <v/>
      </c>
      <c r="J28" s="801" t="str">
        <f>IFERROR(INDEX('Controles de Corrupción'!$C$10:$AZ$249,MATCH('Mapa Riesgo Corrupción'!B28,'Controles de Corrupción'!$C$10:$C$249,0),36),"")</f>
        <v/>
      </c>
      <c r="K28" s="801" t="str">
        <f>IFERROR(INDEX('Controles de Corrupción'!$C$10:$AZ$249,MATCH('Mapa Riesgo Corrupción'!B28,'Controles de Corrupción'!$C$10:$C$249,0),37),"")</f>
        <v/>
      </c>
      <c r="L28" s="801" t="str">
        <f>IFERROR(INDEX('Controles de Corrupción'!$C$10:$AZ$249,MATCH('Mapa Riesgo Corrupción'!B28,'Controles de Corrupción'!$C$10:$C$249,0),38),"")</f>
        <v/>
      </c>
      <c r="M28" s="193" t="str">
        <f>IFERROR(INDEX('Controles de Corrupción'!$C$10:$AZ$249,MATCH(A28,'Controles de Corrupción'!$B$10:$B$249,0),4),"")</f>
        <v/>
      </c>
      <c r="N28" s="70" t="str">
        <f>IFERROR(INDEX('Controles de Corrupción'!$C$10:$AZ$249,MATCH(A28,'Controles de Corrupción'!$B$10:$B$249,0),40),"")</f>
        <v/>
      </c>
      <c r="O28" s="70" t="str">
        <f>IFERROR(INDEX('Controles de Corrupción'!$C$10:$AZ$249,MATCH(A28,'Controles de Corrupción'!$B$10:$B$249,0),41),"")</f>
        <v/>
      </c>
      <c r="P28" s="70" t="str">
        <f>IFERROR(INDEX('Controles de Corrupción'!$C$10:$AZ$249,MATCH(A28,'Controles de Corrupción'!$B$10:$B$249,0),42),"")</f>
        <v/>
      </c>
      <c r="Q28" s="194" t="str">
        <f>IFERROR(INDEX('Controles de Corrupción'!$C$10:$AZ$249,MATCH(A28,'Controles de Corrupción'!$B$10:$B$249,0),47),"")</f>
        <v/>
      </c>
    </row>
    <row r="29" spans="1:17" ht="159.75" customHeight="1" x14ac:dyDescent="0.25">
      <c r="A29" s="118" t="s">
        <v>652</v>
      </c>
      <c r="B29" s="892"/>
      <c r="C29" s="975"/>
      <c r="D29" s="800"/>
      <c r="E29" s="799"/>
      <c r="F29" s="801"/>
      <c r="G29" s="801"/>
      <c r="H29" s="965"/>
      <c r="I29" s="801"/>
      <c r="J29" s="801"/>
      <c r="K29" s="801"/>
      <c r="L29" s="801"/>
      <c r="M29" s="193" t="str">
        <f>IFERROR(INDEX('Controles de Corrupción'!$C$10:$AZ$249,MATCH(A29,'Controles de Corrupción'!$B$10:$B$249,0),4),"")</f>
        <v/>
      </c>
      <c r="N29" s="193" t="str">
        <f>IFERROR(INDEX('Controles de Corrupción'!$C$10:$AZ$249,MATCH(A29,'Controles de Corrupción'!$B$10:$B$249,0),40),"")</f>
        <v/>
      </c>
      <c r="O29" s="70" t="str">
        <f>IFERROR(INDEX('Controles de Corrupción'!$C$10:$AZ$249,MATCH(A29,'Controles de Corrupción'!$B$10:$B$249,0),41),"")</f>
        <v/>
      </c>
      <c r="P29" s="70" t="str">
        <f>IFERROR(INDEX('Controles de Corrupción'!$C$10:$AZ$249,MATCH(A29,'Controles de Corrupción'!$B$10:$B$249,0),42),"")</f>
        <v/>
      </c>
      <c r="Q29" s="194" t="str">
        <f>IFERROR(INDEX('Controles de Corrupción'!$C$10:$AZ$249,MATCH(A29,'Controles de Corrupción'!$B$10:$B$249,0),47),"")</f>
        <v/>
      </c>
    </row>
    <row r="30" spans="1:17" ht="43.5" hidden="1" customHeight="1" x14ac:dyDescent="0.25">
      <c r="A30" s="118" t="s">
        <v>653</v>
      </c>
      <c r="B30" s="892"/>
      <c r="C30" s="975"/>
      <c r="D30" s="800"/>
      <c r="E30" s="799"/>
      <c r="F30" s="801"/>
      <c r="G30" s="801"/>
      <c r="H30" s="965"/>
      <c r="I30" s="801"/>
      <c r="J30" s="801"/>
      <c r="K30" s="801"/>
      <c r="L30" s="801"/>
      <c r="M30" s="193" t="str">
        <f>IFERROR(INDEX('Controles de Corrupción'!$C$10:$AZ$249,MATCH(A30,'Controles de Corrupción'!$B$10:$B$249,0),4),"")</f>
        <v/>
      </c>
      <c r="N30" s="70" t="str">
        <f>IFERROR(INDEX('Controles de Corrupción'!$C$10:$AZ$249,MATCH(A30,'Controles de Corrupción'!$B$10:$B$249,0),40),"")</f>
        <v/>
      </c>
      <c r="O30" s="70" t="str">
        <f>IFERROR(INDEX('Controles de Corrupción'!$C$10:$AZ$249,MATCH(A30,'Controles de Corrupción'!$B$10:$B$249,0),41),"")</f>
        <v/>
      </c>
      <c r="P30" s="70" t="str">
        <f>IFERROR(INDEX('Controles de Corrupción'!$C$10:$AZ$249,MATCH(A30,'Controles de Corrupción'!$B$10:$B$249,0),42),"")</f>
        <v/>
      </c>
      <c r="Q30" s="194" t="str">
        <f>IFERROR(INDEX('Controles de Corrupción'!$C$10:$AZ$249,MATCH(A30,'Controles de Corrupción'!$B$10:$B$249,0),47),"")</f>
        <v/>
      </c>
    </row>
    <row r="31" spans="1:17" ht="43.5" hidden="1" customHeight="1" x14ac:dyDescent="0.25">
      <c r="A31" s="118" t="s">
        <v>654</v>
      </c>
      <c r="B31" s="892"/>
      <c r="C31" s="975"/>
      <c r="D31" s="800"/>
      <c r="E31" s="799"/>
      <c r="F31" s="801"/>
      <c r="G31" s="801"/>
      <c r="H31" s="965"/>
      <c r="I31" s="801"/>
      <c r="J31" s="801"/>
      <c r="K31" s="801"/>
      <c r="L31" s="801"/>
      <c r="M31" s="193" t="str">
        <f>IFERROR(INDEX('Controles de Corrupción'!$C$10:$AZ$249,MATCH(A31,'Controles de Corrupción'!$B$10:$B$249,0),4),"")</f>
        <v/>
      </c>
      <c r="N31" s="70" t="str">
        <f>IFERROR(INDEX('Controles de Corrupción'!$C$10:$AZ$249,MATCH(A31,'Controles de Corrupción'!$B$10:$B$249,0),40),"")</f>
        <v/>
      </c>
      <c r="O31" s="70" t="str">
        <f>IFERROR(INDEX('Controles de Corrupción'!$C$10:$AZ$249,MATCH(A31,'Controles de Corrupción'!$B$10:$B$249,0),41),"")</f>
        <v/>
      </c>
      <c r="P31" s="70" t="str">
        <f>IFERROR(INDEX('Controles de Corrupción'!$C$10:$AZ$249,MATCH(A31,'Controles de Corrupción'!$B$10:$B$249,0),42),"")</f>
        <v/>
      </c>
      <c r="Q31" s="194" t="str">
        <f>IFERROR(INDEX('Controles de Corrupción'!$C$10:$AZ$249,MATCH(A31,'Controles de Corrupción'!$B$10:$B$249,0),47),"")</f>
        <v/>
      </c>
    </row>
    <row r="32" spans="1:17" ht="43.5" hidden="1" customHeight="1" x14ac:dyDescent="0.25">
      <c r="A32" s="118" t="s">
        <v>655</v>
      </c>
      <c r="B32" s="892"/>
      <c r="C32" s="975"/>
      <c r="D32" s="800"/>
      <c r="E32" s="799"/>
      <c r="F32" s="801"/>
      <c r="G32" s="801"/>
      <c r="H32" s="965"/>
      <c r="I32" s="801"/>
      <c r="J32" s="801"/>
      <c r="K32" s="801"/>
      <c r="L32" s="801"/>
      <c r="M32" s="193" t="str">
        <f>IFERROR(INDEX('Controles de Corrupción'!$C$10:$AZ$249,MATCH(A32,'Controles de Corrupción'!$B$10:$B$249,0),4),"")</f>
        <v/>
      </c>
      <c r="N32" s="70" t="str">
        <f>IFERROR(INDEX('Controles de Corrupción'!$C$10:$AZ$249,MATCH(A32,'Controles de Corrupción'!$B$10:$B$249,0),40),"")</f>
        <v/>
      </c>
      <c r="O32" s="70" t="str">
        <f>IFERROR(INDEX('Controles de Corrupción'!$C$10:$AZ$249,MATCH(A32,'Controles de Corrupción'!$B$10:$B$249,0),41),"")</f>
        <v/>
      </c>
      <c r="P32" s="70" t="str">
        <f>IFERROR(INDEX('Controles de Corrupción'!$C$10:$AZ$249,MATCH(A32,'Controles de Corrupción'!$B$10:$B$249,0),42),"")</f>
        <v/>
      </c>
      <c r="Q32" s="194" t="str">
        <f>IFERROR(INDEX('Controles de Corrupción'!$C$10:$AZ$249,MATCH(A32,'Controles de Corrupción'!$B$10:$B$249,0),47),"")</f>
        <v/>
      </c>
    </row>
    <row r="33" spans="1:17" ht="43.5" hidden="1" customHeight="1" x14ac:dyDescent="0.25">
      <c r="A33" s="118" t="s">
        <v>656</v>
      </c>
      <c r="B33" s="796"/>
      <c r="C33" s="975"/>
      <c r="D33" s="800"/>
      <c r="E33" s="799"/>
      <c r="F33" s="801"/>
      <c r="G33" s="801"/>
      <c r="H33" s="879"/>
      <c r="I33" s="801"/>
      <c r="J33" s="801"/>
      <c r="K33" s="801"/>
      <c r="L33" s="801"/>
      <c r="M33" s="193" t="str">
        <f>IFERROR(INDEX('Controles de Corrupción'!$C$10:$AZ$249,MATCH(A33,'Controles de Corrupción'!$B$10:$B$249,0),4),"")</f>
        <v/>
      </c>
      <c r="N33" s="70" t="str">
        <f>IFERROR(INDEX('Controles de Corrupción'!$C$10:$AZ$249,MATCH(A33,'Controles de Corrupción'!$B$10:$B$249,0),40),"")</f>
        <v/>
      </c>
      <c r="O33" s="70" t="str">
        <f>IFERROR(INDEX('Controles de Corrupción'!$C$10:$AZ$249,MATCH(A33,'Controles de Corrupción'!$B$10:$B$249,0),41),"")</f>
        <v/>
      </c>
      <c r="P33" s="70" t="str">
        <f>IFERROR(INDEX('Controles de Corrupción'!$C$10:$AZ$249,MATCH(A33,'Controles de Corrupción'!$B$10:$B$249,0),42),"")</f>
        <v/>
      </c>
      <c r="Q33" s="62" t="str">
        <f>IFERROR(INDEX('Controles de Corrupción'!$C$10:$AZ$249,MATCH(A33,'Controles de Corrupción'!$B$10:$B$249,0),47),"")</f>
        <v/>
      </c>
    </row>
    <row r="34" spans="1:17" ht="207" customHeight="1" x14ac:dyDescent="0.25">
      <c r="A34" s="118" t="s">
        <v>657</v>
      </c>
      <c r="B34" s="888"/>
      <c r="C34" s="975" t="str">
        <f>IFERROR(INDEX('Riesgos de Corrupción'!$B$11:$BN$100,MATCH('Mapa Riesgo Corrupción'!B34,'Riesgos de Corrupción'!$B$11:$B$100,0),2),"")</f>
        <v/>
      </c>
      <c r="D34" s="800" t="str">
        <f>IFERROR(INDEX('Riesgos de Corrupción'!$B$11:$BN$100,MATCH('Mapa Riesgo Corrupción'!B34,'Riesgos de Corrupción'!$B$11:$B$100,0),4),"")</f>
        <v/>
      </c>
      <c r="E34" s="799" t="str">
        <f>IFERROR(INDEX('Riesgos de Corrupción'!$B$11:$BN$100,MATCH('Mapa Riesgo Corrupción'!B34,'Riesgos de Corrupción'!$B$11:$B$100,0),5),"")</f>
        <v/>
      </c>
      <c r="F34" s="801" t="str">
        <f>IFERROR(INDEX('Riesgos de Corrupción'!$B$11:$BN$100,MATCH('Mapa Riesgo Corrupción'!B34,'Riesgos de Corrupción'!$B$11:$B$100,0),18),"")</f>
        <v/>
      </c>
      <c r="G34" s="801" t="str">
        <f>IFERROR(INDEX('Riesgos de Corrupción'!$B$11:$BN$100,MATCH('Mapa Riesgo Corrupción'!B34,'Riesgos de Corrupción'!$B$11:$B$100,0),63),"")</f>
        <v/>
      </c>
      <c r="H34" s="964" t="str">
        <f>IFERROR(INDEX('Riesgos de Corrupción'!$B$11:$BN$100,MATCH('Mapa Riesgo Corrupción'!B34,'Riesgos de Corrupción'!$B$11:$B$100,0),64),"")</f>
        <v/>
      </c>
      <c r="I34" s="801" t="str">
        <f>IFERROR(INDEX('Controles de Corrupción'!$C$10:$AZ$249,MATCH('Mapa Riesgo Corrupción'!B34,'Controles de Corrupción'!$C$10:$C$249,0),33),"")</f>
        <v/>
      </c>
      <c r="J34" s="801" t="str">
        <f>IFERROR(INDEX('Controles de Corrupción'!$C$10:$AZ$249,MATCH('Mapa Riesgo Corrupción'!B34,'Controles de Corrupción'!$C$10:$C$249,0),36),"")</f>
        <v/>
      </c>
      <c r="K34" s="801" t="str">
        <f>IFERROR(INDEX('Controles de Corrupción'!$C$10:$AZ$249,MATCH('Mapa Riesgo Corrupción'!B34,'Controles de Corrupción'!$C$10:$C$249,0),37),"")</f>
        <v/>
      </c>
      <c r="L34" s="801" t="str">
        <f>IFERROR(INDEX('Controles de Corrupción'!$C$10:$AZ$249,MATCH('Mapa Riesgo Corrupción'!B34,'Controles de Corrupción'!$C$10:$C$249,0),38),"")</f>
        <v/>
      </c>
      <c r="M34" s="193" t="str">
        <f>IFERROR(INDEX('Controles de Corrupción'!$C$10:$AZ$249,MATCH(A34,'Controles de Corrupción'!$B$10:$B$249,0),4),"")</f>
        <v/>
      </c>
      <c r="N34" s="70" t="str">
        <f>IFERROR(INDEX('Controles de Corrupción'!$C$10:$AZ$249,MATCH(A34,'Controles de Corrupción'!$B$10:$B$249,0),40),"")</f>
        <v/>
      </c>
      <c r="O34" s="70" t="str">
        <f>IFERROR(INDEX('Controles de Corrupción'!$C$10:$AZ$249,MATCH(A34,'Controles de Corrupción'!$B$10:$B$249,0),41),"")</f>
        <v/>
      </c>
      <c r="P34" s="70" t="str">
        <f>IFERROR(INDEX('Controles de Corrupción'!$C$10:$AZ$249,MATCH(A34,'Controles de Corrupción'!$B$10:$B$249,0),42),"")</f>
        <v/>
      </c>
      <c r="Q34" s="194" t="str">
        <f>IFERROR(INDEX('Controles de Corrupción'!$C$10:$AZ$249,MATCH(A34,'Controles de Corrupción'!$B$10:$B$249,0),47),"")</f>
        <v/>
      </c>
    </row>
    <row r="35" spans="1:17" ht="43.5" hidden="1" customHeight="1" x14ac:dyDescent="0.25">
      <c r="A35" s="118" t="s">
        <v>658</v>
      </c>
      <c r="B35" s="892"/>
      <c r="C35" s="975"/>
      <c r="D35" s="800"/>
      <c r="E35" s="799"/>
      <c r="F35" s="801"/>
      <c r="G35" s="801"/>
      <c r="H35" s="965"/>
      <c r="I35" s="801"/>
      <c r="J35" s="801"/>
      <c r="K35" s="801"/>
      <c r="L35" s="801"/>
      <c r="M35" s="193" t="str">
        <f>IFERROR(INDEX('Controles de Corrupción'!$C$10:$AZ$249,MATCH(A35,'Controles de Corrupción'!$B$10:$B$249,0),4),"")</f>
        <v/>
      </c>
      <c r="N35" s="70" t="str">
        <f>IFERROR(INDEX('Controles de Corrupción'!$C$10:$AZ$249,MATCH(A35,'Controles de Corrupción'!$B$10:$B$249,0),40),"")</f>
        <v/>
      </c>
      <c r="O35" s="70" t="str">
        <f>IFERROR(INDEX('Controles de Corrupción'!$C$10:$AZ$249,MATCH(A35,'Controles de Corrupción'!$B$10:$B$249,0),41),"")</f>
        <v/>
      </c>
      <c r="P35" s="70" t="str">
        <f>IFERROR(INDEX('Controles de Corrupción'!$C$10:$AZ$249,MATCH(A35,'Controles de Corrupción'!$B$10:$B$249,0),42),"")</f>
        <v/>
      </c>
      <c r="Q35" s="62" t="str">
        <f>IFERROR(INDEX('Controles de Corrupción'!$C$10:$AZ$249,MATCH(A35,'Controles de Corrupción'!$B$10:$B$249,0),47),"")</f>
        <v/>
      </c>
    </row>
    <row r="36" spans="1:17" ht="43.5" hidden="1" customHeight="1" x14ac:dyDescent="0.25">
      <c r="A36" s="118" t="s">
        <v>659</v>
      </c>
      <c r="B36" s="892"/>
      <c r="C36" s="975"/>
      <c r="D36" s="800"/>
      <c r="E36" s="799"/>
      <c r="F36" s="801"/>
      <c r="G36" s="801"/>
      <c r="H36" s="965"/>
      <c r="I36" s="801"/>
      <c r="J36" s="801"/>
      <c r="K36" s="801"/>
      <c r="L36" s="801"/>
      <c r="M36" s="193" t="str">
        <f>IFERROR(INDEX('Controles de Corrupción'!$C$10:$AZ$249,MATCH(A36,'Controles de Corrupción'!$B$10:$B$249,0),4),"")</f>
        <v/>
      </c>
      <c r="N36" s="70" t="str">
        <f>IFERROR(INDEX('Controles de Corrupción'!$C$10:$AZ$249,MATCH(A36,'Controles de Corrupción'!$B$10:$B$249,0),40),"")</f>
        <v/>
      </c>
      <c r="O36" s="70" t="str">
        <f>IFERROR(INDEX('Controles de Corrupción'!$C$10:$AZ$249,MATCH(A36,'Controles de Corrupción'!$B$10:$B$249,0),41),"")</f>
        <v/>
      </c>
      <c r="P36" s="70" t="str">
        <f>IFERROR(INDEX('Controles de Corrupción'!$C$10:$AZ$249,MATCH(A36,'Controles de Corrupción'!$B$10:$B$249,0),42),"")</f>
        <v/>
      </c>
      <c r="Q36" s="62" t="str">
        <f>IFERROR(INDEX('Controles de Corrupción'!$C$10:$AZ$249,MATCH(A36,'Controles de Corrupción'!$B$10:$B$249,0),47),"")</f>
        <v/>
      </c>
    </row>
    <row r="37" spans="1:17" ht="43.5" hidden="1" customHeight="1" x14ac:dyDescent="0.25">
      <c r="A37" s="118" t="s">
        <v>660</v>
      </c>
      <c r="B37" s="892"/>
      <c r="C37" s="975"/>
      <c r="D37" s="800"/>
      <c r="E37" s="799"/>
      <c r="F37" s="801"/>
      <c r="G37" s="801"/>
      <c r="H37" s="965"/>
      <c r="I37" s="801"/>
      <c r="J37" s="801"/>
      <c r="K37" s="801"/>
      <c r="L37" s="801"/>
      <c r="M37" s="193" t="str">
        <f>IFERROR(INDEX('Controles de Corrupción'!$C$10:$AZ$249,MATCH(A37,'Controles de Corrupción'!$B$10:$B$249,0),4),"")</f>
        <v/>
      </c>
      <c r="N37" s="70" t="str">
        <f>IFERROR(INDEX('Controles de Corrupción'!$C$10:$AZ$249,MATCH(A37,'Controles de Corrupción'!$B$10:$B$249,0),40),"")</f>
        <v/>
      </c>
      <c r="O37" s="70" t="str">
        <f>IFERROR(INDEX('Controles de Corrupción'!$C$10:$AZ$249,MATCH(A37,'Controles de Corrupción'!$B$10:$B$249,0),41),"")</f>
        <v/>
      </c>
      <c r="P37" s="70" t="str">
        <f>IFERROR(INDEX('Controles de Corrupción'!$C$10:$AZ$249,MATCH(A37,'Controles de Corrupción'!$B$10:$B$249,0),42),"")</f>
        <v/>
      </c>
      <c r="Q37" s="62" t="str">
        <f>IFERROR(INDEX('Controles de Corrupción'!$C$10:$AZ$249,MATCH(A37,'Controles de Corrupción'!$B$10:$B$249,0),47),"")</f>
        <v/>
      </c>
    </row>
    <row r="38" spans="1:17" ht="43.5" hidden="1" customHeight="1" x14ac:dyDescent="0.25">
      <c r="A38" s="118" t="s">
        <v>661</v>
      </c>
      <c r="B38" s="892"/>
      <c r="C38" s="975"/>
      <c r="D38" s="800"/>
      <c r="E38" s="799"/>
      <c r="F38" s="801"/>
      <c r="G38" s="801"/>
      <c r="H38" s="965"/>
      <c r="I38" s="801"/>
      <c r="J38" s="801"/>
      <c r="K38" s="801"/>
      <c r="L38" s="801"/>
      <c r="M38" s="193" t="str">
        <f>IFERROR(INDEX('Controles de Corrupción'!$C$10:$AZ$249,MATCH(A38,'Controles de Corrupción'!$B$10:$B$249,0),4),"")</f>
        <v/>
      </c>
      <c r="N38" s="70" t="str">
        <f>IFERROR(INDEX('Controles de Corrupción'!$C$10:$AZ$249,MATCH(A38,'Controles de Corrupción'!$B$10:$B$249,0),40),"")</f>
        <v/>
      </c>
      <c r="O38" s="70" t="str">
        <f>IFERROR(INDEX('Controles de Corrupción'!$C$10:$AZ$249,MATCH(A38,'Controles de Corrupción'!$B$10:$B$249,0),41),"")</f>
        <v/>
      </c>
      <c r="P38" s="70" t="str">
        <f>IFERROR(INDEX('Controles de Corrupción'!$C$10:$AZ$249,MATCH(A38,'Controles de Corrupción'!$B$10:$B$249,0),42),"")</f>
        <v/>
      </c>
      <c r="Q38" s="62" t="str">
        <f>IFERROR(INDEX('Controles de Corrupción'!$C$10:$AZ$249,MATCH(A38,'Controles de Corrupción'!$B$10:$B$249,0),47),"")</f>
        <v/>
      </c>
    </row>
    <row r="39" spans="1:17" ht="43.5" hidden="1" customHeight="1" x14ac:dyDescent="0.25">
      <c r="A39" s="118" t="s">
        <v>662</v>
      </c>
      <c r="B39" s="796"/>
      <c r="C39" s="975"/>
      <c r="D39" s="800"/>
      <c r="E39" s="799"/>
      <c r="F39" s="801"/>
      <c r="G39" s="801"/>
      <c r="H39" s="879"/>
      <c r="I39" s="801"/>
      <c r="J39" s="801"/>
      <c r="K39" s="801"/>
      <c r="L39" s="801"/>
      <c r="M39" s="193" t="str">
        <f>IFERROR(INDEX('Controles de Corrupción'!$C$10:$AZ$249,MATCH(A39,'Controles de Corrupción'!$B$10:$B$249,0),4),"")</f>
        <v/>
      </c>
      <c r="N39" s="70" t="str">
        <f>IFERROR(INDEX('Controles de Corrupción'!$C$10:$AZ$249,MATCH(A39,'Controles de Corrupción'!$B$10:$B$249,0),40),"")</f>
        <v/>
      </c>
      <c r="O39" s="70" t="str">
        <f>IFERROR(INDEX('Controles de Corrupción'!$C$10:$AZ$249,MATCH(A39,'Controles de Corrupción'!$B$10:$B$249,0),41),"")</f>
        <v/>
      </c>
      <c r="P39" s="70" t="str">
        <f>IFERROR(INDEX('Controles de Corrupción'!$C$10:$AZ$249,MATCH(A39,'Controles de Corrupción'!$B$10:$B$249,0),42),"")</f>
        <v/>
      </c>
      <c r="Q39" s="62" t="str">
        <f>IFERROR(INDEX('Controles de Corrupción'!$C$10:$AZ$249,MATCH(A39,'Controles de Corrupción'!$B$10:$B$249,0),47),"")</f>
        <v/>
      </c>
    </row>
    <row r="40" spans="1:17" ht="210.75" customHeight="1" x14ac:dyDescent="0.25">
      <c r="A40" s="118" t="s">
        <v>663</v>
      </c>
      <c r="B40" s="888"/>
      <c r="C40" s="975" t="str">
        <f>IFERROR(INDEX('Riesgos de Corrupción'!$B$11:$BN$100,MATCH('Mapa Riesgo Corrupción'!B40,'Riesgos de Corrupción'!$B$11:$B$100,0),2),"")</f>
        <v/>
      </c>
      <c r="D40" s="800" t="str">
        <f>IFERROR(INDEX('Riesgos de Corrupción'!$B$11:$BN$100,MATCH('Mapa Riesgo Corrupción'!B40,'Riesgos de Corrupción'!$B$11:$B$100,0),4),"")</f>
        <v/>
      </c>
      <c r="E40" s="799" t="str">
        <f>IFERROR(INDEX('Riesgos de Corrupción'!$B$11:$BN$100,MATCH('Mapa Riesgo Corrupción'!B40,'Riesgos de Corrupción'!$B$11:$B$100,0),5),"")</f>
        <v/>
      </c>
      <c r="F40" s="801" t="str">
        <f>IFERROR(INDEX('Riesgos de Corrupción'!$B$11:$BN$100,MATCH('Mapa Riesgo Corrupción'!B40,'Riesgos de Corrupción'!$B$11:$B$100,0),18),"")</f>
        <v/>
      </c>
      <c r="G40" s="801" t="str">
        <f>IFERROR(INDEX('Riesgos de Corrupción'!$B$11:$BN$100,MATCH('Mapa Riesgo Corrupción'!B40,'Riesgos de Corrupción'!$B$11:$B$100,0),63),"")</f>
        <v/>
      </c>
      <c r="H40" s="964" t="str">
        <f>IFERROR(INDEX('Riesgos de Corrupción'!$B$11:$BN$100,MATCH('Mapa Riesgo Corrupción'!B40,'Riesgos de Corrupción'!$B$11:$B$100,0),64),"")</f>
        <v/>
      </c>
      <c r="I40" s="801" t="str">
        <f>IFERROR(INDEX('Controles de Corrupción'!$C$10:$AZ$249,MATCH('Mapa Riesgo Corrupción'!B40,'Controles de Corrupción'!$C$10:$C$249,0),33),"")</f>
        <v/>
      </c>
      <c r="J40" s="801" t="str">
        <f>IFERROR(INDEX('Controles de Corrupción'!$C$10:$AZ$249,MATCH('Mapa Riesgo Corrupción'!B40,'Controles de Corrupción'!$C$10:$C$249,0),36),"")</f>
        <v/>
      </c>
      <c r="K40" s="801" t="str">
        <f>IFERROR(INDEX('Controles de Corrupción'!$C$10:$AZ$249,MATCH('Mapa Riesgo Corrupción'!B40,'Controles de Corrupción'!$C$10:$C$249,0),37),"")</f>
        <v/>
      </c>
      <c r="L40" s="801" t="str">
        <f>IFERROR(INDEX('Controles de Corrupción'!$C$10:$AZ$249,MATCH('Mapa Riesgo Corrupción'!B40,'Controles de Corrupción'!$C$10:$C$249,0),38),"")</f>
        <v/>
      </c>
      <c r="M40" s="193" t="str">
        <f>IFERROR(INDEX('Controles de Corrupción'!$C$10:$AZ$249,MATCH(A40,'Controles de Corrupción'!$B$10:$B$249,0),4),"")</f>
        <v/>
      </c>
      <c r="N40" s="70" t="str">
        <f>IFERROR(INDEX('Controles de Corrupción'!$C$10:$AZ$249,MATCH(A40,'Controles de Corrupción'!$B$10:$B$249,0),40),"")</f>
        <v/>
      </c>
      <c r="O40" s="70" t="str">
        <f>IFERROR(INDEX('Controles de Corrupción'!$C$10:$AZ$249,MATCH(A40,'Controles de Corrupción'!$B$10:$B$249,0),41),"")</f>
        <v/>
      </c>
      <c r="P40" s="70" t="str">
        <f>IFERROR(INDEX('Controles de Corrupción'!$C$10:$AZ$249,MATCH(A40,'Controles de Corrupción'!$B$10:$B$249,0),42),"")</f>
        <v/>
      </c>
      <c r="Q40" s="194" t="str">
        <f>IFERROR(INDEX('Controles de Corrupción'!$C$10:$AZ$249,MATCH(A40,'Controles de Corrupción'!$B$10:$B$249,0),47),"")</f>
        <v/>
      </c>
    </row>
    <row r="41" spans="1:17" ht="43.5" hidden="1" customHeight="1" x14ac:dyDescent="0.25">
      <c r="A41" s="118" t="s">
        <v>664</v>
      </c>
      <c r="B41" s="892"/>
      <c r="C41" s="975"/>
      <c r="D41" s="800"/>
      <c r="E41" s="799"/>
      <c r="F41" s="801"/>
      <c r="G41" s="801"/>
      <c r="H41" s="965"/>
      <c r="I41" s="801"/>
      <c r="J41" s="801"/>
      <c r="K41" s="801"/>
      <c r="L41" s="801"/>
      <c r="M41" s="193" t="str">
        <f>IFERROR(INDEX('Controles de Corrupción'!$C$10:$AZ$249,MATCH(A41,'Controles de Corrupción'!$B$10:$B$249,0),4),"")</f>
        <v/>
      </c>
      <c r="N41" s="70" t="str">
        <f>IFERROR(INDEX('Controles de Corrupción'!$C$10:$AZ$249,MATCH(A41,'Controles de Corrupción'!$B$10:$B$249,0),40),"")</f>
        <v/>
      </c>
      <c r="O41" s="70" t="str">
        <f>IFERROR(INDEX('Controles de Corrupción'!$C$10:$AZ$249,MATCH(A41,'Controles de Corrupción'!$B$10:$B$249,0),41),"")</f>
        <v/>
      </c>
      <c r="P41" s="70" t="str">
        <f>IFERROR(INDEX('Controles de Corrupción'!$C$10:$AZ$249,MATCH(A41,'Controles de Corrupción'!$B$10:$B$249,0),42),"")</f>
        <v/>
      </c>
      <c r="Q41" s="62" t="str">
        <f>IFERROR(INDEX('Controles de Corrupción'!$C$10:$AZ$249,MATCH(A41,'Controles de Corrupción'!$B$10:$B$249,0),47),"")</f>
        <v/>
      </c>
    </row>
    <row r="42" spans="1:17" ht="43.5" hidden="1" customHeight="1" x14ac:dyDescent="0.25">
      <c r="A42" s="118" t="s">
        <v>665</v>
      </c>
      <c r="B42" s="892"/>
      <c r="C42" s="975"/>
      <c r="D42" s="800"/>
      <c r="E42" s="799"/>
      <c r="F42" s="801"/>
      <c r="G42" s="801"/>
      <c r="H42" s="965"/>
      <c r="I42" s="801"/>
      <c r="J42" s="801"/>
      <c r="K42" s="801"/>
      <c r="L42" s="801"/>
      <c r="M42" s="193" t="str">
        <f>IFERROR(INDEX('Controles de Corrupción'!$C$10:$AZ$249,MATCH(A42,'Controles de Corrupción'!$B$10:$B$249,0),4),"")</f>
        <v/>
      </c>
      <c r="N42" s="70" t="str">
        <f>IFERROR(INDEX('Controles de Corrupción'!$C$10:$AZ$249,MATCH(A42,'Controles de Corrupción'!$B$10:$B$249,0),40),"")</f>
        <v/>
      </c>
      <c r="O42" s="70" t="str">
        <f>IFERROR(INDEX('Controles de Corrupción'!$C$10:$AZ$249,MATCH(A42,'Controles de Corrupción'!$B$10:$B$249,0),41),"")</f>
        <v/>
      </c>
      <c r="P42" s="70" t="str">
        <f>IFERROR(INDEX('Controles de Corrupción'!$C$10:$AZ$249,MATCH(A42,'Controles de Corrupción'!$B$10:$B$249,0),42),"")</f>
        <v/>
      </c>
      <c r="Q42" s="62" t="str">
        <f>IFERROR(INDEX('Controles de Corrupción'!$C$10:$AZ$249,MATCH(A42,'Controles de Corrupción'!$B$10:$B$249,0),47),"")</f>
        <v/>
      </c>
    </row>
    <row r="43" spans="1:17" ht="43.5" hidden="1" customHeight="1" x14ac:dyDescent="0.25">
      <c r="A43" s="118" t="s">
        <v>666</v>
      </c>
      <c r="B43" s="892"/>
      <c r="C43" s="975"/>
      <c r="D43" s="800"/>
      <c r="E43" s="799"/>
      <c r="F43" s="801"/>
      <c r="G43" s="801"/>
      <c r="H43" s="965"/>
      <c r="I43" s="801"/>
      <c r="J43" s="801"/>
      <c r="K43" s="801"/>
      <c r="L43" s="801"/>
      <c r="M43" s="193" t="str">
        <f>IFERROR(INDEX('Controles de Corrupción'!$C$10:$AZ$249,MATCH(A43,'Controles de Corrupción'!$B$10:$B$249,0),4),"")</f>
        <v/>
      </c>
      <c r="N43" s="70" t="str">
        <f>IFERROR(INDEX('Controles de Corrupción'!$C$10:$AZ$249,MATCH(A43,'Controles de Corrupción'!$B$10:$B$249,0),40),"")</f>
        <v/>
      </c>
      <c r="O43" s="70" t="str">
        <f>IFERROR(INDEX('Controles de Corrupción'!$C$10:$AZ$249,MATCH(A43,'Controles de Corrupción'!$B$10:$B$249,0),41),"")</f>
        <v/>
      </c>
      <c r="P43" s="70" t="str">
        <f>IFERROR(INDEX('Controles de Corrupción'!$C$10:$AZ$249,MATCH(A43,'Controles de Corrupción'!$B$10:$B$249,0),42),"")</f>
        <v/>
      </c>
      <c r="Q43" s="62" t="str">
        <f>IFERROR(INDEX('Controles de Corrupción'!$C$10:$AZ$249,MATCH(A43,'Controles de Corrupción'!$B$10:$B$249,0),47),"")</f>
        <v/>
      </c>
    </row>
    <row r="44" spans="1:17" ht="43.5" hidden="1" customHeight="1" x14ac:dyDescent="0.25">
      <c r="A44" s="118" t="s">
        <v>667</v>
      </c>
      <c r="B44" s="892"/>
      <c r="C44" s="975"/>
      <c r="D44" s="800"/>
      <c r="E44" s="799"/>
      <c r="F44" s="801"/>
      <c r="G44" s="801"/>
      <c r="H44" s="965"/>
      <c r="I44" s="801"/>
      <c r="J44" s="801"/>
      <c r="K44" s="801"/>
      <c r="L44" s="801"/>
      <c r="M44" s="193" t="str">
        <f>IFERROR(INDEX('Controles de Corrupción'!$C$10:$AZ$249,MATCH(A44,'Controles de Corrupción'!$B$10:$B$249,0),4),"")</f>
        <v/>
      </c>
      <c r="N44" s="70" t="str">
        <f>IFERROR(INDEX('Controles de Corrupción'!$C$10:$AZ$249,MATCH(A44,'Controles de Corrupción'!$B$10:$B$249,0),40),"")</f>
        <v/>
      </c>
      <c r="O44" s="70" t="str">
        <f>IFERROR(INDEX('Controles de Corrupción'!$C$10:$AZ$249,MATCH(A44,'Controles de Corrupción'!$B$10:$B$249,0),41),"")</f>
        <v/>
      </c>
      <c r="P44" s="70" t="str">
        <f>IFERROR(INDEX('Controles de Corrupción'!$C$10:$AZ$249,MATCH(A44,'Controles de Corrupción'!$B$10:$B$249,0),42),"")</f>
        <v/>
      </c>
      <c r="Q44" s="62" t="str">
        <f>IFERROR(INDEX('Controles de Corrupción'!$C$10:$AZ$249,MATCH(A44,'Controles de Corrupción'!$B$10:$B$249,0),47),"")</f>
        <v/>
      </c>
    </row>
    <row r="45" spans="1:17" ht="43.5" hidden="1" customHeight="1" x14ac:dyDescent="0.25">
      <c r="A45" s="118" t="s">
        <v>668</v>
      </c>
      <c r="B45" s="796"/>
      <c r="C45" s="975"/>
      <c r="D45" s="800"/>
      <c r="E45" s="799"/>
      <c r="F45" s="801"/>
      <c r="G45" s="801"/>
      <c r="H45" s="879"/>
      <c r="I45" s="801"/>
      <c r="J45" s="801"/>
      <c r="K45" s="801"/>
      <c r="L45" s="801"/>
      <c r="M45" s="193" t="str">
        <f>IFERROR(INDEX('Controles de Corrupción'!$C$10:$AZ$249,MATCH(A45,'Controles de Corrupción'!$B$10:$B$249,0),4),"")</f>
        <v/>
      </c>
      <c r="N45" s="70" t="str">
        <f>IFERROR(INDEX('Controles de Corrupción'!$C$10:$AZ$249,MATCH(A45,'Controles de Corrupción'!$B$10:$B$249,0),40),"")</f>
        <v/>
      </c>
      <c r="O45" s="70" t="str">
        <f>IFERROR(INDEX('Controles de Corrupción'!$C$10:$AZ$249,MATCH(A45,'Controles de Corrupción'!$B$10:$B$249,0),41),"")</f>
        <v/>
      </c>
      <c r="P45" s="70" t="str">
        <f>IFERROR(INDEX('Controles de Corrupción'!$C$10:$AZ$249,MATCH(A45,'Controles de Corrupción'!$B$10:$B$249,0),42),"")</f>
        <v/>
      </c>
      <c r="Q45" s="62" t="str">
        <f>IFERROR(INDEX('Controles de Corrupción'!$C$10:$AZ$249,MATCH(A45,'Controles de Corrupción'!$B$10:$B$249,0),47),"")</f>
        <v/>
      </c>
    </row>
    <row r="46" spans="1:17" ht="43.5" customHeight="1" x14ac:dyDescent="0.25">
      <c r="A46" s="118" t="s">
        <v>669</v>
      </c>
      <c r="B46" s="888"/>
      <c r="C46" s="975" t="str">
        <f>IFERROR(INDEX('Riesgos de Corrupción'!$B$11:$BN$100,MATCH('Mapa Riesgo Corrupción'!B46,'Riesgos de Corrupción'!$B$11:$B$100,0),2),"")</f>
        <v/>
      </c>
      <c r="D46" s="800" t="str">
        <f>IFERROR(INDEX('Riesgos de Corrupción'!$B$11:$BN$100,MATCH('Mapa Riesgo Corrupción'!B46,'Riesgos de Corrupción'!$B$11:$B$100,0),4),"")</f>
        <v/>
      </c>
      <c r="E46" s="799" t="str">
        <f>IFERROR(INDEX('Riesgos de Corrupción'!$B$11:$BN$100,MATCH('Mapa Riesgo Corrupción'!B46,'Riesgos de Corrupción'!$B$11:$B$100,0),5),"")</f>
        <v/>
      </c>
      <c r="F46" s="801" t="str">
        <f>IFERROR(INDEX('Riesgos de Corrupción'!$B$11:$BN$100,MATCH('Mapa Riesgo Corrupción'!B46,'Riesgos de Corrupción'!$B$11:$B$100,0),18),"")</f>
        <v/>
      </c>
      <c r="G46" s="801" t="str">
        <f>IFERROR(INDEX('Riesgos de Corrupción'!$B$11:$BN$100,MATCH('Mapa Riesgo Corrupción'!B46,'Riesgos de Corrupción'!$B$11:$B$100,0),63),"")</f>
        <v/>
      </c>
      <c r="H46" s="964" t="str">
        <f>IFERROR(INDEX('Riesgos de Corrupción'!$B$11:$BN$100,MATCH('Mapa Riesgo Corrupción'!B46,'Riesgos de Corrupción'!$B$11:$B$100,0),64),"")</f>
        <v/>
      </c>
      <c r="I46" s="801" t="str">
        <f>IFERROR(INDEX('Controles de Corrupción'!$C$10:$AZ$249,MATCH('Mapa Riesgo Corrupción'!B46,'Controles de Corrupción'!$C$10:$C$249,0),33),"")</f>
        <v/>
      </c>
      <c r="J46" s="801" t="str">
        <f>IFERROR(INDEX('Controles de Corrupción'!$C$10:$AZ$249,MATCH('Mapa Riesgo Corrupción'!B46,'Controles de Corrupción'!$C$10:$C$249,0),36),"")</f>
        <v/>
      </c>
      <c r="K46" s="801" t="str">
        <f>IFERROR(INDEX('Controles de Corrupción'!$C$10:$AZ$249,MATCH('Mapa Riesgo Corrupción'!B46,'Controles de Corrupción'!$C$10:$C$249,0),37),"")</f>
        <v/>
      </c>
      <c r="L46" s="801" t="str">
        <f>IFERROR(INDEX('Controles de Corrupción'!$C$10:$AZ$249,MATCH('Mapa Riesgo Corrupción'!B46,'Controles de Corrupción'!$C$10:$C$249,0),38),"")</f>
        <v/>
      </c>
      <c r="M46" s="193" t="str">
        <f>IFERROR(INDEX('Controles de Corrupción'!$C$10:$AZ$249,MATCH(A46,'Controles de Corrupción'!$B$10:$B$249,0),4),"")</f>
        <v/>
      </c>
      <c r="N46" s="70" t="str">
        <f>IFERROR(INDEX('Controles de Corrupción'!$C$10:$AZ$249,MATCH(A46,'Controles de Corrupción'!$B$10:$B$249,0),40),"")</f>
        <v/>
      </c>
      <c r="O46" s="70" t="str">
        <f>IFERROR(INDEX('Controles de Corrupción'!$C$10:$AZ$249,MATCH(A46,'Controles de Corrupción'!$B$10:$B$249,0),41),"")</f>
        <v/>
      </c>
      <c r="P46" s="70" t="str">
        <f>IFERROR(INDEX('Controles de Corrupción'!$C$10:$AZ$249,MATCH(A46,'Controles de Corrupción'!$B$10:$B$249,0),42),"")</f>
        <v/>
      </c>
      <c r="Q46" s="62" t="str">
        <f>IFERROR(INDEX('Controles de Corrupción'!$C$10:$AZ$249,MATCH(A46,'Controles de Corrupción'!$B$10:$B$249,0),47),"")</f>
        <v/>
      </c>
    </row>
    <row r="47" spans="1:17" ht="43.5" customHeight="1" x14ac:dyDescent="0.25">
      <c r="A47" s="118" t="s">
        <v>670</v>
      </c>
      <c r="B47" s="892"/>
      <c r="C47" s="975"/>
      <c r="D47" s="800"/>
      <c r="E47" s="799"/>
      <c r="F47" s="801"/>
      <c r="G47" s="801"/>
      <c r="H47" s="965"/>
      <c r="I47" s="801"/>
      <c r="J47" s="801"/>
      <c r="K47" s="801"/>
      <c r="L47" s="801"/>
      <c r="M47" s="193" t="str">
        <f>IFERROR(INDEX('Controles de Corrupción'!$C$10:$AZ$249,MATCH(A47,'Controles de Corrupción'!$B$10:$B$249,0),4),"")</f>
        <v/>
      </c>
      <c r="N47" s="70" t="str">
        <f>IFERROR(INDEX('Controles de Corrupción'!$C$10:$AZ$249,MATCH(A47,'Controles de Corrupción'!$B$10:$B$249,0),40),"")</f>
        <v/>
      </c>
      <c r="O47" s="70" t="str">
        <f>IFERROR(INDEX('Controles de Corrupción'!$C$10:$AZ$249,MATCH(A47,'Controles de Corrupción'!$B$10:$B$249,0),41),"")</f>
        <v/>
      </c>
      <c r="P47" s="70" t="str">
        <f>IFERROR(INDEX('Controles de Corrupción'!$C$10:$AZ$249,MATCH(A47,'Controles de Corrupción'!$B$10:$B$249,0),42),"")</f>
        <v/>
      </c>
      <c r="Q47" s="62" t="str">
        <f>IFERROR(INDEX('Controles de Corrupción'!$C$10:$AZ$249,MATCH(A47,'Controles de Corrupción'!$B$10:$B$249,0),47),"")</f>
        <v/>
      </c>
    </row>
    <row r="48" spans="1:17" ht="43.5" customHeight="1" x14ac:dyDescent="0.25">
      <c r="A48" s="118" t="s">
        <v>671</v>
      </c>
      <c r="B48" s="892"/>
      <c r="C48" s="975"/>
      <c r="D48" s="800"/>
      <c r="E48" s="799"/>
      <c r="F48" s="801"/>
      <c r="G48" s="801"/>
      <c r="H48" s="965"/>
      <c r="I48" s="801"/>
      <c r="J48" s="801"/>
      <c r="K48" s="801"/>
      <c r="L48" s="801"/>
      <c r="M48" s="193" t="str">
        <f>IFERROR(INDEX('Controles de Corrupción'!$C$10:$AZ$249,MATCH(A48,'Controles de Corrupción'!$B$10:$B$249,0),4),"")</f>
        <v/>
      </c>
      <c r="N48" s="70" t="str">
        <f>IFERROR(INDEX('Controles de Corrupción'!$C$10:$AZ$249,MATCH(A48,'Controles de Corrupción'!$B$10:$B$249,0),40),"")</f>
        <v/>
      </c>
      <c r="O48" s="70" t="str">
        <f>IFERROR(INDEX('Controles de Corrupción'!$C$10:$AZ$249,MATCH(A48,'Controles de Corrupción'!$B$10:$B$249,0),41),"")</f>
        <v/>
      </c>
      <c r="P48" s="70" t="str">
        <f>IFERROR(INDEX('Controles de Corrupción'!$C$10:$AZ$249,MATCH(A48,'Controles de Corrupción'!$B$10:$B$249,0),42),"")</f>
        <v/>
      </c>
      <c r="Q48" s="62" t="str">
        <f>IFERROR(INDEX('Controles de Corrupción'!$C$10:$AZ$249,MATCH(A48,'Controles de Corrupción'!$B$10:$B$249,0),47),"")</f>
        <v/>
      </c>
    </row>
    <row r="49" spans="1:17" ht="43.5" customHeight="1" x14ac:dyDescent="0.25">
      <c r="A49" s="118" t="s">
        <v>672</v>
      </c>
      <c r="B49" s="892"/>
      <c r="C49" s="975"/>
      <c r="D49" s="800"/>
      <c r="E49" s="799"/>
      <c r="F49" s="801"/>
      <c r="G49" s="801"/>
      <c r="H49" s="965"/>
      <c r="I49" s="801"/>
      <c r="J49" s="801"/>
      <c r="K49" s="801"/>
      <c r="L49" s="801"/>
      <c r="M49" s="193" t="str">
        <f>IFERROR(INDEX('Controles de Corrupción'!$C$10:$AZ$249,MATCH(A49,'Controles de Corrupción'!$B$10:$B$249,0),4),"")</f>
        <v/>
      </c>
      <c r="N49" s="70" t="str">
        <f>IFERROR(INDEX('Controles de Corrupción'!$C$10:$AZ$249,MATCH(A49,'Controles de Corrupción'!$B$10:$B$249,0),40),"")</f>
        <v/>
      </c>
      <c r="O49" s="70" t="str">
        <f>IFERROR(INDEX('Controles de Corrupción'!$C$10:$AZ$249,MATCH(A49,'Controles de Corrupción'!$B$10:$B$249,0),41),"")</f>
        <v/>
      </c>
      <c r="P49" s="70" t="str">
        <f>IFERROR(INDEX('Controles de Corrupción'!$C$10:$AZ$249,MATCH(A49,'Controles de Corrupción'!$B$10:$B$249,0),42),"")</f>
        <v/>
      </c>
      <c r="Q49" s="62" t="str">
        <f>IFERROR(INDEX('Controles de Corrupción'!$C$10:$AZ$249,MATCH(A49,'Controles de Corrupción'!$B$10:$B$249,0),47),"")</f>
        <v/>
      </c>
    </row>
    <row r="50" spans="1:17" ht="43.5" customHeight="1" x14ac:dyDescent="0.25">
      <c r="A50" s="118" t="s">
        <v>673</v>
      </c>
      <c r="B50" s="892"/>
      <c r="C50" s="975"/>
      <c r="D50" s="800"/>
      <c r="E50" s="799"/>
      <c r="F50" s="801"/>
      <c r="G50" s="801"/>
      <c r="H50" s="965"/>
      <c r="I50" s="801"/>
      <c r="J50" s="801"/>
      <c r="K50" s="801"/>
      <c r="L50" s="801"/>
      <c r="M50" s="193" t="str">
        <f>IFERROR(INDEX('Controles de Corrupción'!$C$10:$AZ$249,MATCH(A50,'Controles de Corrupción'!$B$10:$B$249,0),4),"")</f>
        <v/>
      </c>
      <c r="N50" s="70" t="str">
        <f>IFERROR(INDEX('Controles de Corrupción'!$C$10:$AZ$249,MATCH(A50,'Controles de Corrupción'!$B$10:$B$249,0),40),"")</f>
        <v/>
      </c>
      <c r="O50" s="70" t="str">
        <f>IFERROR(INDEX('Controles de Corrupción'!$C$10:$AZ$249,MATCH(A50,'Controles de Corrupción'!$B$10:$B$249,0),41),"")</f>
        <v/>
      </c>
      <c r="P50" s="70" t="str">
        <f>IFERROR(INDEX('Controles de Corrupción'!$C$10:$AZ$249,MATCH(A50,'Controles de Corrupción'!$B$10:$B$249,0),42),"")</f>
        <v/>
      </c>
      <c r="Q50" s="62" t="str">
        <f>IFERROR(INDEX('Controles de Corrupción'!$C$10:$AZ$249,MATCH(A50,'Controles de Corrupción'!$B$10:$B$249,0),47),"")</f>
        <v/>
      </c>
    </row>
    <row r="51" spans="1:17" ht="43.5" customHeight="1" x14ac:dyDescent="0.25">
      <c r="A51" s="118" t="s">
        <v>674</v>
      </c>
      <c r="B51" s="796"/>
      <c r="C51" s="975"/>
      <c r="D51" s="800"/>
      <c r="E51" s="799"/>
      <c r="F51" s="801"/>
      <c r="G51" s="801"/>
      <c r="H51" s="879"/>
      <c r="I51" s="801"/>
      <c r="J51" s="801"/>
      <c r="K51" s="801"/>
      <c r="L51" s="801"/>
      <c r="M51" s="193" t="str">
        <f>IFERROR(INDEX('Controles de Corrupción'!$C$10:$AZ$249,MATCH(A51,'Controles de Corrupción'!$B$10:$B$249,0),4),"")</f>
        <v/>
      </c>
      <c r="N51" s="70" t="str">
        <f>IFERROR(INDEX('Controles de Corrupción'!$C$10:$AZ$249,MATCH(A51,'Controles de Corrupción'!$B$10:$B$249,0),40),"")</f>
        <v/>
      </c>
      <c r="O51" s="70" t="str">
        <f>IFERROR(INDEX('Controles de Corrupción'!$C$10:$AZ$249,MATCH(A51,'Controles de Corrupción'!$B$10:$B$249,0),41),"")</f>
        <v/>
      </c>
      <c r="P51" s="70" t="str">
        <f>IFERROR(INDEX('Controles de Corrupción'!$C$10:$AZ$249,MATCH(A51,'Controles de Corrupción'!$B$10:$B$249,0),42),"")</f>
        <v/>
      </c>
      <c r="Q51" s="62" t="str">
        <f>IFERROR(INDEX('Controles de Corrupción'!$C$10:$AZ$249,MATCH(A51,'Controles de Corrupción'!$B$10:$B$249,0),47),"")</f>
        <v/>
      </c>
    </row>
    <row r="52" spans="1:17" ht="43.5" customHeight="1" x14ac:dyDescent="0.25">
      <c r="A52" s="118" t="s">
        <v>675</v>
      </c>
      <c r="B52" s="888"/>
      <c r="C52" s="973" t="str">
        <f>IFERROR(INDEX('Riesgos de Corrupción'!$B$11:$BN$100,MATCH('Mapa Riesgo Corrupción'!B52,'Riesgos de Corrupción'!$B$11:$B$100,0),2),"")</f>
        <v/>
      </c>
      <c r="D52" s="804" t="str">
        <f>IFERROR(INDEX('Riesgos de Corrupción'!$B$11:$BN$100,MATCH('Mapa Riesgo Corrupción'!B52,'Riesgos de Corrupción'!$B$11:$B$100,0),4),"")</f>
        <v/>
      </c>
      <c r="E52" s="798" t="str">
        <f>IFERROR(INDEX('Riesgos de Corrupción'!$B$11:$BN$100,MATCH('Mapa Riesgo Corrupción'!B52,'Riesgos de Corrupción'!$B$11:$B$100,0),5),"")</f>
        <v/>
      </c>
      <c r="F52" s="878" t="str">
        <f>IFERROR(INDEX('Riesgos de Corrupción'!$B$11:$BN$100,MATCH('Mapa Riesgo Corrupción'!B52,'Riesgos de Corrupción'!$B$11:$B$100,0),18),"")</f>
        <v/>
      </c>
      <c r="G52" s="878" t="str">
        <f>IFERROR(INDEX('Riesgos de Corrupción'!$B$11:$BN$100,MATCH('Mapa Riesgo Corrupción'!B52,'Riesgos de Corrupción'!$B$11:$B$100,0),63),"")</f>
        <v/>
      </c>
      <c r="H52" s="964" t="str">
        <f>IFERROR(INDEX('Riesgos de Corrupción'!$B$11:$BN$100,MATCH('Mapa Riesgo Corrupción'!B52,'Riesgos de Corrupción'!$B$11:$B$100,0),64),"")</f>
        <v/>
      </c>
      <c r="I52" s="878" t="str">
        <f>IFERROR(INDEX('Controles de Corrupción'!$C$10:$AZ$249,MATCH('Mapa Riesgo Corrupción'!B52,'Controles de Corrupción'!$C$10:$C$249,0),33),"")</f>
        <v/>
      </c>
      <c r="J52" s="878" t="str">
        <f>IFERROR(INDEX('Controles de Corrupción'!$C$10:$AZ$249,MATCH('Mapa Riesgo Corrupción'!B52,'Controles de Corrupción'!$C$10:$C$249,0),36),"")</f>
        <v/>
      </c>
      <c r="K52" s="878" t="str">
        <f>IFERROR(INDEX('Controles de Corrupción'!$C$10:$AZ$249,MATCH('Mapa Riesgo Corrupción'!B52,'Controles de Corrupción'!$C$10:$C$249,0),37),"")</f>
        <v/>
      </c>
      <c r="L52" s="878" t="str">
        <f>IFERROR(INDEX('Controles de Corrupción'!$C$10:$AZ$249,MATCH('Mapa Riesgo Corrupción'!B52,'Controles de Corrupción'!$C$10:$C$249,0),38),"")</f>
        <v/>
      </c>
      <c r="M52" s="193" t="str">
        <f>IFERROR(INDEX('Controles de Corrupción'!$C$10:$AZ$249,MATCH(A52,'Controles de Corrupción'!$B$10:$B$249,0),4),"")</f>
        <v/>
      </c>
      <c r="N52" s="70" t="str">
        <f>IFERROR(INDEX('Controles de Corrupción'!$C$10:$AZ$249,MATCH(A52,'Controles de Corrupción'!$B$10:$B$249,0),40),"")</f>
        <v/>
      </c>
      <c r="O52" s="70" t="str">
        <f>IFERROR(INDEX('Controles de Corrupción'!$C$10:$AZ$249,MATCH(A52,'Controles de Corrupción'!$B$10:$B$249,0),41),"")</f>
        <v/>
      </c>
      <c r="P52" s="70" t="str">
        <f>IFERROR(INDEX('Controles de Corrupción'!$C$10:$AZ$249,MATCH(A52,'Controles de Corrupción'!$B$10:$B$249,0),42),"")</f>
        <v/>
      </c>
      <c r="Q52" s="62" t="str">
        <f>IFERROR(INDEX('Controles de Corrupción'!$C$10:$AZ$249,MATCH(A52,'Controles de Corrupción'!$B$10:$B$249,0),47),"")</f>
        <v/>
      </c>
    </row>
    <row r="53" spans="1:17" ht="43.5" customHeight="1" x14ac:dyDescent="0.25">
      <c r="A53" s="118" t="s">
        <v>676</v>
      </c>
      <c r="B53" s="892"/>
      <c r="C53" s="974"/>
      <c r="D53" s="800"/>
      <c r="E53" s="799"/>
      <c r="F53" s="801"/>
      <c r="G53" s="801"/>
      <c r="H53" s="965"/>
      <c r="I53" s="801"/>
      <c r="J53" s="801"/>
      <c r="K53" s="801"/>
      <c r="L53" s="801"/>
      <c r="M53" s="193" t="str">
        <f>IFERROR(INDEX('Controles de Corrupción'!$C$10:$AZ$249,MATCH(A53,'Controles de Corrupción'!$B$10:$B$249,0),4),"")</f>
        <v/>
      </c>
      <c r="N53" s="70" t="str">
        <f>IFERROR(INDEX('Controles de Corrupción'!$C$10:$AZ$249,MATCH(A53,'Controles de Corrupción'!$B$10:$B$249,0),40),"")</f>
        <v/>
      </c>
      <c r="O53" s="70" t="str">
        <f>IFERROR(INDEX('Controles de Corrupción'!$C$10:$AZ$249,MATCH(A53,'Controles de Corrupción'!$B$10:$B$249,0),41),"")</f>
        <v/>
      </c>
      <c r="P53" s="70" t="str">
        <f>IFERROR(INDEX('Controles de Corrupción'!$C$10:$AZ$249,MATCH(A53,'Controles de Corrupción'!$B$10:$B$249,0),42),"")</f>
        <v/>
      </c>
      <c r="Q53" s="62" t="str">
        <f>IFERROR(INDEX('Controles de Corrupción'!$C$10:$AZ$249,MATCH(A53,'Controles de Corrupción'!$B$10:$B$249,0),47),"")</f>
        <v/>
      </c>
    </row>
    <row r="54" spans="1:17" ht="43.5" customHeight="1" x14ac:dyDescent="0.25">
      <c r="A54" s="118" t="s">
        <v>677</v>
      </c>
      <c r="B54" s="892"/>
      <c r="C54" s="974"/>
      <c r="D54" s="800"/>
      <c r="E54" s="799"/>
      <c r="F54" s="801"/>
      <c r="G54" s="801"/>
      <c r="H54" s="965"/>
      <c r="I54" s="801"/>
      <c r="J54" s="801"/>
      <c r="K54" s="801"/>
      <c r="L54" s="801"/>
      <c r="M54" s="193" t="str">
        <f>IFERROR(INDEX('Controles de Corrupción'!$C$10:$AZ$249,MATCH(A54,'Controles de Corrupción'!$B$10:$B$249,0),4),"")</f>
        <v/>
      </c>
      <c r="N54" s="70" t="str">
        <f>IFERROR(INDEX('Controles de Corrupción'!$C$10:$AZ$249,MATCH(A54,'Controles de Corrupción'!$B$10:$B$249,0),40),"")</f>
        <v/>
      </c>
      <c r="O54" s="70" t="str">
        <f>IFERROR(INDEX('Controles de Corrupción'!$C$10:$AZ$249,MATCH(A54,'Controles de Corrupción'!$B$10:$B$249,0),41),"")</f>
        <v/>
      </c>
      <c r="P54" s="70" t="str">
        <f>IFERROR(INDEX('Controles de Corrupción'!$C$10:$AZ$249,MATCH(A54,'Controles de Corrupción'!$B$10:$B$249,0),42),"")</f>
        <v/>
      </c>
      <c r="Q54" s="62" t="str">
        <f>IFERROR(INDEX('Controles de Corrupción'!$C$10:$AZ$249,MATCH(A54,'Controles de Corrupción'!$B$10:$B$249,0),47),"")</f>
        <v/>
      </c>
    </row>
    <row r="55" spans="1:17" ht="43.5" customHeight="1" x14ac:dyDescent="0.25">
      <c r="A55" s="118" t="s">
        <v>678</v>
      </c>
      <c r="B55" s="892"/>
      <c r="C55" s="974"/>
      <c r="D55" s="800"/>
      <c r="E55" s="799"/>
      <c r="F55" s="801"/>
      <c r="G55" s="801"/>
      <c r="H55" s="965"/>
      <c r="I55" s="801"/>
      <c r="J55" s="801"/>
      <c r="K55" s="801"/>
      <c r="L55" s="801"/>
      <c r="M55" s="193" t="str">
        <f>IFERROR(INDEX('Controles de Corrupción'!$C$10:$AZ$249,MATCH(A55,'Controles de Corrupción'!$B$10:$B$249,0),4),"")</f>
        <v/>
      </c>
      <c r="N55" s="70" t="str">
        <f>IFERROR(INDEX('Controles de Corrupción'!$C$10:$AZ$249,MATCH(A55,'Controles de Corrupción'!$B$10:$B$249,0),40),"")</f>
        <v/>
      </c>
      <c r="O55" s="70" t="str">
        <f>IFERROR(INDEX('Controles de Corrupción'!$C$10:$AZ$249,MATCH(A55,'Controles de Corrupción'!$B$10:$B$249,0),41),"")</f>
        <v/>
      </c>
      <c r="P55" s="70" t="str">
        <f>IFERROR(INDEX('Controles de Corrupción'!$C$10:$AZ$249,MATCH(A55,'Controles de Corrupción'!$B$10:$B$249,0),42),"")</f>
        <v/>
      </c>
      <c r="Q55" s="62" t="str">
        <f>IFERROR(INDEX('Controles de Corrupción'!$C$10:$AZ$249,MATCH(A55,'Controles de Corrupción'!$B$10:$B$249,0),47),"")</f>
        <v/>
      </c>
    </row>
    <row r="56" spans="1:17" ht="43.5" customHeight="1" x14ac:dyDescent="0.25">
      <c r="A56" s="118" t="s">
        <v>679</v>
      </c>
      <c r="B56" s="892"/>
      <c r="C56" s="974"/>
      <c r="D56" s="800"/>
      <c r="E56" s="799"/>
      <c r="F56" s="801"/>
      <c r="G56" s="801"/>
      <c r="H56" s="965"/>
      <c r="I56" s="801"/>
      <c r="J56" s="801"/>
      <c r="K56" s="801"/>
      <c r="L56" s="801"/>
      <c r="M56" s="193" t="str">
        <f>IFERROR(INDEX('Controles de Corrupción'!$C$10:$AZ$249,MATCH(A56,'Controles de Corrupción'!$B$10:$B$249,0),4),"")</f>
        <v/>
      </c>
      <c r="N56" s="70" t="str">
        <f>IFERROR(INDEX('Controles de Corrupción'!$C$10:$AZ$249,MATCH(A56,'Controles de Corrupción'!$B$10:$B$249,0),40),"")</f>
        <v/>
      </c>
      <c r="O56" s="70" t="str">
        <f>IFERROR(INDEX('Controles de Corrupción'!$C$10:$AZ$249,MATCH(A56,'Controles de Corrupción'!$B$10:$B$249,0),41),"")</f>
        <v/>
      </c>
      <c r="P56" s="70" t="str">
        <f>IFERROR(INDEX('Controles de Corrupción'!$C$10:$AZ$249,MATCH(A56,'Controles de Corrupción'!$B$10:$B$249,0),42),"")</f>
        <v/>
      </c>
      <c r="Q56" s="62" t="str">
        <f>IFERROR(INDEX('Controles de Corrupción'!$C$10:$AZ$249,MATCH(A56,'Controles de Corrupción'!$B$10:$B$249,0),47),"")</f>
        <v/>
      </c>
    </row>
    <row r="57" spans="1:17" ht="43.5" customHeight="1" x14ac:dyDescent="0.25">
      <c r="A57" s="118" t="s">
        <v>680</v>
      </c>
      <c r="B57" s="796"/>
      <c r="C57" s="974"/>
      <c r="D57" s="800"/>
      <c r="E57" s="799"/>
      <c r="F57" s="801"/>
      <c r="G57" s="801"/>
      <c r="H57" s="879"/>
      <c r="I57" s="801"/>
      <c r="J57" s="801"/>
      <c r="K57" s="801"/>
      <c r="L57" s="801"/>
      <c r="M57" s="193" t="str">
        <f>IFERROR(INDEX('Controles de Corrupción'!$C$10:$AZ$249,MATCH(A57,'Controles de Corrupción'!$B$10:$B$249,0),4),"")</f>
        <v/>
      </c>
      <c r="N57" s="70" t="str">
        <f>IFERROR(INDEX('Controles de Corrupción'!$C$10:$AZ$249,MATCH(A57,'Controles de Corrupción'!$B$10:$B$249,0),40),"")</f>
        <v/>
      </c>
      <c r="O57" s="70" t="str">
        <f>IFERROR(INDEX('Controles de Corrupción'!$C$10:$AZ$249,MATCH(A57,'Controles de Corrupción'!$B$10:$B$249,0),41),"")</f>
        <v/>
      </c>
      <c r="P57" s="70" t="str">
        <f>IFERROR(INDEX('Controles de Corrupción'!$C$10:$AZ$249,MATCH(A57,'Controles de Corrupción'!$B$10:$B$249,0),42),"")</f>
        <v/>
      </c>
      <c r="Q57" s="62" t="str">
        <f>IFERROR(INDEX('Controles de Corrupción'!$C$10:$AZ$249,MATCH(A57,'Controles de Corrupción'!$B$10:$B$249,0),47),"")</f>
        <v/>
      </c>
    </row>
    <row r="58" spans="1:17" ht="43.5" customHeight="1" x14ac:dyDescent="0.25">
      <c r="A58" s="118" t="s">
        <v>681</v>
      </c>
      <c r="B58" s="888"/>
      <c r="C58" s="973" t="str">
        <f>IFERROR(INDEX('Riesgos de Corrupción'!$B$11:$BN$100,MATCH('Mapa Riesgo Corrupción'!B58,'Riesgos de Corrupción'!$B$11:$B$100,0),2),"")</f>
        <v/>
      </c>
      <c r="D58" s="804" t="str">
        <f>IFERROR(INDEX('Riesgos de Corrupción'!$B$11:$BN$100,MATCH('Mapa Riesgo Corrupción'!B58,'Riesgos de Corrupción'!$B$11:$B$100,0),4),"")</f>
        <v/>
      </c>
      <c r="E58" s="798" t="str">
        <f>IFERROR(INDEX('Riesgos de Corrupción'!$B$11:$BN$100,MATCH('Mapa Riesgo Corrupción'!B58,'Riesgos de Corrupción'!$B$11:$B$100,0),5),"")</f>
        <v/>
      </c>
      <c r="F58" s="878" t="str">
        <f>IFERROR(INDEX('Riesgos de Corrupción'!$B$11:$BN$100,MATCH('Mapa Riesgo Corrupción'!B58,'Riesgos de Corrupción'!$B$11:$B$100,0),18),"")</f>
        <v/>
      </c>
      <c r="G58" s="878" t="str">
        <f>IFERROR(INDEX('Riesgos de Corrupción'!$B$11:$BN$100,MATCH('Mapa Riesgo Corrupción'!B58,'Riesgos de Corrupción'!$B$11:$B$100,0),63),"")</f>
        <v/>
      </c>
      <c r="H58" s="964" t="str">
        <f>IFERROR(INDEX('Riesgos de Corrupción'!$B$11:$BN$100,MATCH('Mapa Riesgo Corrupción'!B58,'Riesgos de Corrupción'!$B$11:$B$100,0),64),"")</f>
        <v/>
      </c>
      <c r="I58" s="878" t="str">
        <f>IFERROR(INDEX('Controles de Corrupción'!$C$10:$AZ$249,MATCH('Mapa Riesgo Corrupción'!B58,'Controles de Corrupción'!$C$10:$C$249,0),33),"")</f>
        <v/>
      </c>
      <c r="J58" s="878" t="str">
        <f>IFERROR(INDEX('Controles de Corrupción'!$C$10:$AZ$249,MATCH('Mapa Riesgo Corrupción'!B58,'Controles de Corrupción'!$C$10:$C$249,0),36),"")</f>
        <v/>
      </c>
      <c r="K58" s="878" t="str">
        <f>IFERROR(INDEX('Controles de Corrupción'!$C$10:$AZ$249,MATCH('Mapa Riesgo Corrupción'!B58,'Controles de Corrupción'!$C$10:$C$249,0),37),"")</f>
        <v/>
      </c>
      <c r="L58" s="878" t="str">
        <f>IFERROR(INDEX('Controles de Corrupción'!$C$10:$AZ$249,MATCH('Mapa Riesgo Corrupción'!B58,'Controles de Corrupción'!$C$10:$C$249,0),38),"")</f>
        <v/>
      </c>
      <c r="M58" s="193" t="str">
        <f>IFERROR(INDEX('Controles de Corrupción'!$C$10:$AZ$249,MATCH(A58,'Controles de Corrupción'!$B$10:$B$249,0),4),"")</f>
        <v/>
      </c>
      <c r="N58" s="70" t="str">
        <f>IFERROR(INDEX('Controles de Corrupción'!$C$10:$AZ$249,MATCH(A58,'Controles de Corrupción'!$B$10:$B$249,0),40),"")</f>
        <v/>
      </c>
      <c r="O58" s="70" t="str">
        <f>IFERROR(INDEX('Controles de Corrupción'!$C$10:$AZ$249,MATCH(A58,'Controles de Corrupción'!$B$10:$B$249,0),41),"")</f>
        <v/>
      </c>
      <c r="P58" s="70" t="str">
        <f>IFERROR(INDEX('Controles de Corrupción'!$C$10:$AZ$249,MATCH(A58,'Controles de Corrupción'!$B$10:$B$249,0),42),"")</f>
        <v/>
      </c>
      <c r="Q58" s="62" t="str">
        <f>IFERROR(INDEX('Controles de Corrupción'!$C$10:$AZ$249,MATCH(A58,'Controles de Corrupción'!$B$10:$B$249,0),47),"")</f>
        <v/>
      </c>
    </row>
    <row r="59" spans="1:17" ht="43.5" customHeight="1" x14ac:dyDescent="0.25">
      <c r="A59" s="118" t="s">
        <v>682</v>
      </c>
      <c r="B59" s="892"/>
      <c r="C59" s="974"/>
      <c r="D59" s="800"/>
      <c r="E59" s="799"/>
      <c r="F59" s="801"/>
      <c r="G59" s="801"/>
      <c r="H59" s="965"/>
      <c r="I59" s="801"/>
      <c r="J59" s="801"/>
      <c r="K59" s="801"/>
      <c r="L59" s="801"/>
      <c r="M59" s="193" t="str">
        <f>IFERROR(INDEX('Controles de Corrupción'!$C$10:$AZ$249,MATCH(A59,'Controles de Corrupción'!$B$10:$B$249,0),4),"")</f>
        <v/>
      </c>
      <c r="N59" s="70" t="str">
        <f>IFERROR(INDEX('Controles de Corrupción'!$C$10:$AZ$249,MATCH(A59,'Controles de Corrupción'!$B$10:$B$249,0),40),"")</f>
        <v/>
      </c>
      <c r="O59" s="70" t="str">
        <f>IFERROR(INDEX('Controles de Corrupción'!$C$10:$AZ$249,MATCH(A59,'Controles de Corrupción'!$B$10:$B$249,0),41),"")</f>
        <v/>
      </c>
      <c r="P59" s="70" t="str">
        <f>IFERROR(INDEX('Controles de Corrupción'!$C$10:$AZ$249,MATCH(A59,'Controles de Corrupción'!$B$10:$B$249,0),42),"")</f>
        <v/>
      </c>
      <c r="Q59" s="62" t="str">
        <f>IFERROR(INDEX('Controles de Corrupción'!$C$10:$AZ$249,MATCH(A59,'Controles de Corrupción'!$B$10:$B$249,0),47),"")</f>
        <v/>
      </c>
    </row>
    <row r="60" spans="1:17" ht="43.5" customHeight="1" x14ac:dyDescent="0.25">
      <c r="A60" s="118" t="s">
        <v>683</v>
      </c>
      <c r="B60" s="892"/>
      <c r="C60" s="974"/>
      <c r="D60" s="800"/>
      <c r="E60" s="799"/>
      <c r="F60" s="801"/>
      <c r="G60" s="801"/>
      <c r="H60" s="965"/>
      <c r="I60" s="801"/>
      <c r="J60" s="801"/>
      <c r="K60" s="801"/>
      <c r="L60" s="801"/>
      <c r="M60" s="193" t="str">
        <f>IFERROR(INDEX('Controles de Corrupción'!$C$10:$AZ$249,MATCH(A60,'Controles de Corrupción'!$B$10:$B$249,0),4),"")</f>
        <v/>
      </c>
      <c r="N60" s="70" t="str">
        <f>IFERROR(INDEX('Controles de Corrupción'!$C$10:$AZ$249,MATCH(A60,'Controles de Corrupción'!$B$10:$B$249,0),40),"")</f>
        <v/>
      </c>
      <c r="O60" s="70" t="str">
        <f>IFERROR(INDEX('Controles de Corrupción'!$C$10:$AZ$249,MATCH(A60,'Controles de Corrupción'!$B$10:$B$249,0),41),"")</f>
        <v/>
      </c>
      <c r="P60" s="70" t="str">
        <f>IFERROR(INDEX('Controles de Corrupción'!$C$10:$AZ$249,MATCH(A60,'Controles de Corrupción'!$B$10:$B$249,0),42),"")</f>
        <v/>
      </c>
      <c r="Q60" s="62" t="str">
        <f>IFERROR(INDEX('Controles de Corrupción'!$C$10:$AZ$249,MATCH(A60,'Controles de Corrupción'!$B$10:$B$249,0),47),"")</f>
        <v/>
      </c>
    </row>
    <row r="61" spans="1:17" ht="43.5" customHeight="1" x14ac:dyDescent="0.25">
      <c r="A61" s="118" t="s">
        <v>684</v>
      </c>
      <c r="B61" s="892"/>
      <c r="C61" s="974"/>
      <c r="D61" s="800"/>
      <c r="E61" s="799"/>
      <c r="F61" s="801"/>
      <c r="G61" s="801"/>
      <c r="H61" s="965"/>
      <c r="I61" s="801"/>
      <c r="J61" s="801"/>
      <c r="K61" s="801"/>
      <c r="L61" s="801"/>
      <c r="M61" s="193" t="str">
        <f>IFERROR(INDEX('Controles de Corrupción'!$C$10:$AZ$249,MATCH(A61,'Controles de Corrupción'!$B$10:$B$249,0),4),"")</f>
        <v/>
      </c>
      <c r="N61" s="70" t="str">
        <f>IFERROR(INDEX('Controles de Corrupción'!$C$10:$AZ$249,MATCH(A61,'Controles de Corrupción'!$B$10:$B$249,0),40),"")</f>
        <v/>
      </c>
      <c r="O61" s="70" t="str">
        <f>IFERROR(INDEX('Controles de Corrupción'!$C$10:$AZ$249,MATCH(A61,'Controles de Corrupción'!$B$10:$B$249,0),41),"")</f>
        <v/>
      </c>
      <c r="P61" s="70" t="str">
        <f>IFERROR(INDEX('Controles de Corrupción'!$C$10:$AZ$249,MATCH(A61,'Controles de Corrupción'!$B$10:$B$249,0),42),"")</f>
        <v/>
      </c>
      <c r="Q61" s="62" t="str">
        <f>IFERROR(INDEX('Controles de Corrupción'!$C$10:$AZ$249,MATCH(A61,'Controles de Corrupción'!$B$10:$B$249,0),47),"")</f>
        <v/>
      </c>
    </row>
    <row r="62" spans="1:17" ht="43.5" customHeight="1" x14ac:dyDescent="0.25">
      <c r="A62" s="118" t="s">
        <v>685</v>
      </c>
      <c r="B62" s="892"/>
      <c r="C62" s="974"/>
      <c r="D62" s="800"/>
      <c r="E62" s="799"/>
      <c r="F62" s="801"/>
      <c r="G62" s="801"/>
      <c r="H62" s="965"/>
      <c r="I62" s="801"/>
      <c r="J62" s="801"/>
      <c r="K62" s="801"/>
      <c r="L62" s="801"/>
      <c r="M62" s="193" t="str">
        <f>IFERROR(INDEX('Controles de Corrupción'!$C$10:$AZ$249,MATCH(A62,'Controles de Corrupción'!$B$10:$B$249,0),4),"")</f>
        <v/>
      </c>
      <c r="N62" s="70" t="str">
        <f>IFERROR(INDEX('Controles de Corrupción'!$C$10:$AZ$249,MATCH(A62,'Controles de Corrupción'!$B$10:$B$249,0),40),"")</f>
        <v/>
      </c>
      <c r="O62" s="70" t="str">
        <f>IFERROR(INDEX('Controles de Corrupción'!$C$10:$AZ$249,MATCH(A62,'Controles de Corrupción'!$B$10:$B$249,0),41),"")</f>
        <v/>
      </c>
      <c r="P62" s="70" t="str">
        <f>IFERROR(INDEX('Controles de Corrupción'!$C$10:$AZ$249,MATCH(A62,'Controles de Corrupción'!$B$10:$B$249,0),42),"")</f>
        <v/>
      </c>
      <c r="Q62" s="62" t="str">
        <f>IFERROR(INDEX('Controles de Corrupción'!$C$10:$AZ$249,MATCH(A62,'Controles de Corrupción'!$B$10:$B$249,0),47),"")</f>
        <v/>
      </c>
    </row>
    <row r="63" spans="1:17" ht="43.5" customHeight="1" x14ac:dyDescent="0.25">
      <c r="A63" s="118" t="s">
        <v>686</v>
      </c>
      <c r="B63" s="796"/>
      <c r="C63" s="974"/>
      <c r="D63" s="800"/>
      <c r="E63" s="799"/>
      <c r="F63" s="801"/>
      <c r="G63" s="801"/>
      <c r="H63" s="879"/>
      <c r="I63" s="801"/>
      <c r="J63" s="801"/>
      <c r="K63" s="801"/>
      <c r="L63" s="801"/>
      <c r="M63" s="193" t="str">
        <f>IFERROR(INDEX('Controles de Corrupción'!$C$10:$AZ$249,MATCH(A63,'Controles de Corrupción'!$B$10:$B$249,0),4),"")</f>
        <v/>
      </c>
      <c r="N63" s="70" t="str">
        <f>IFERROR(INDEX('Controles de Corrupción'!$C$10:$AZ$249,MATCH(A63,'Controles de Corrupción'!$B$10:$B$249,0),40),"")</f>
        <v/>
      </c>
      <c r="O63" s="70" t="str">
        <f>IFERROR(INDEX('Controles de Corrupción'!$C$10:$AZ$249,MATCH(A63,'Controles de Corrupción'!$B$10:$B$249,0),41),"")</f>
        <v/>
      </c>
      <c r="P63" s="70" t="str">
        <f>IFERROR(INDEX('Controles de Corrupción'!$C$10:$AZ$249,MATCH(A63,'Controles de Corrupción'!$B$10:$B$249,0),42),"")</f>
        <v/>
      </c>
      <c r="Q63" s="62" t="str">
        <f>IFERROR(INDEX('Controles de Corrupción'!$C$10:$AZ$249,MATCH(A63,'Controles de Corrupción'!$B$10:$B$249,0),47),"")</f>
        <v/>
      </c>
    </row>
    <row r="64" spans="1:17" ht="43.5" customHeight="1" x14ac:dyDescent="0.25">
      <c r="A64" s="118" t="s">
        <v>687</v>
      </c>
      <c r="B64" s="888"/>
      <c r="C64" s="973" t="str">
        <f>IFERROR(INDEX('Riesgos de Corrupción'!$B$11:$BN$100,MATCH('Mapa Riesgo Corrupción'!B64,'Riesgos de Corrupción'!$B$11:$B$100,0),2),"")</f>
        <v/>
      </c>
      <c r="D64" s="804" t="str">
        <f>IFERROR(INDEX('Riesgos de Corrupción'!$B$11:$BN$100,MATCH('Mapa Riesgo Corrupción'!B64,'Riesgos de Corrupción'!$B$11:$B$100,0),4),"")</f>
        <v/>
      </c>
      <c r="E64" s="798" t="str">
        <f>IFERROR(INDEX('Riesgos de Corrupción'!$B$11:$BN$100,MATCH('Mapa Riesgo Corrupción'!B64,'Riesgos de Corrupción'!$B$11:$B$100,0),5),"")</f>
        <v/>
      </c>
      <c r="F64" s="878" t="str">
        <f>IFERROR(INDEX('Riesgos de Corrupción'!$B$11:$BN$100,MATCH('Mapa Riesgo Corrupción'!B64,'Riesgos de Corrupción'!$B$11:$B$100,0),18),"")</f>
        <v/>
      </c>
      <c r="G64" s="878" t="str">
        <f>IFERROR(INDEX('Riesgos de Corrupción'!$B$11:$BN$100,MATCH('Mapa Riesgo Corrupción'!B64,'Riesgos de Corrupción'!$B$11:$B$100,0),63),"")</f>
        <v/>
      </c>
      <c r="H64" s="964" t="str">
        <f>IFERROR(INDEX('Riesgos de Corrupción'!$B$11:$BN$100,MATCH('Mapa Riesgo Corrupción'!B64,'Riesgos de Corrupción'!$B$11:$B$100,0),64),"")</f>
        <v/>
      </c>
      <c r="I64" s="878" t="str">
        <f>IFERROR(INDEX('Controles de Corrupción'!$C$10:$AZ$249,MATCH('Mapa Riesgo Corrupción'!B64,'Controles de Corrupción'!$C$10:$C$249,0),33),"")</f>
        <v/>
      </c>
      <c r="J64" s="878" t="str">
        <f>IFERROR(INDEX('Controles de Corrupción'!$C$10:$AZ$249,MATCH('Mapa Riesgo Corrupción'!B64,'Controles de Corrupción'!$C$10:$C$249,0),36),"")</f>
        <v/>
      </c>
      <c r="K64" s="878" t="str">
        <f>IFERROR(INDEX('Controles de Corrupción'!$C$10:$AZ$249,MATCH('Mapa Riesgo Corrupción'!B64,'Controles de Corrupción'!$C$10:$C$249,0),37),"")</f>
        <v/>
      </c>
      <c r="L64" s="878" t="str">
        <f>IFERROR(INDEX('Controles de Corrupción'!$C$10:$AZ$249,MATCH('Mapa Riesgo Corrupción'!B64,'Controles de Corrupción'!$C$10:$C$249,0),38),"")</f>
        <v/>
      </c>
      <c r="M64" s="193" t="str">
        <f>IFERROR(INDEX('Controles de Corrupción'!$C$10:$AZ$249,MATCH(A64,'Controles de Corrupción'!$B$10:$B$249,0),4),"")</f>
        <v/>
      </c>
      <c r="N64" s="70" t="str">
        <f>IFERROR(INDEX('Controles de Corrupción'!$C$10:$AZ$249,MATCH(A64,'Controles de Corrupción'!$B$10:$B$249,0),40),"")</f>
        <v/>
      </c>
      <c r="O64" s="70" t="str">
        <f>IFERROR(INDEX('Controles de Corrupción'!$C$10:$AZ$249,MATCH(A64,'Controles de Corrupción'!$B$10:$B$249,0),41),"")</f>
        <v/>
      </c>
      <c r="P64" s="70" t="str">
        <f>IFERROR(INDEX('Controles de Corrupción'!$C$10:$AZ$249,MATCH(A64,'Controles de Corrupción'!$B$10:$B$249,0),42),"")</f>
        <v/>
      </c>
      <c r="Q64" s="62" t="str">
        <f>IFERROR(INDEX('Controles de Corrupción'!$C$10:$AZ$249,MATCH(A64,'Controles de Corrupción'!$B$10:$B$249,0),47),"")</f>
        <v/>
      </c>
    </row>
    <row r="65" spans="1:17" ht="43.5" customHeight="1" x14ac:dyDescent="0.25">
      <c r="A65" s="118" t="s">
        <v>688</v>
      </c>
      <c r="B65" s="892"/>
      <c r="C65" s="974"/>
      <c r="D65" s="800"/>
      <c r="E65" s="799"/>
      <c r="F65" s="801"/>
      <c r="G65" s="801"/>
      <c r="H65" s="965"/>
      <c r="I65" s="801"/>
      <c r="J65" s="801"/>
      <c r="K65" s="801"/>
      <c r="L65" s="801"/>
      <c r="M65" s="193" t="str">
        <f>IFERROR(INDEX('Controles de Corrupción'!$C$10:$AZ$249,MATCH(A65,'Controles de Corrupción'!$B$10:$B$249,0),4),"")</f>
        <v/>
      </c>
      <c r="N65" s="70" t="str">
        <f>IFERROR(INDEX('Controles de Corrupción'!$C$10:$AZ$249,MATCH(A65,'Controles de Corrupción'!$B$10:$B$249,0),40),"")</f>
        <v/>
      </c>
      <c r="O65" s="70" t="str">
        <f>IFERROR(INDEX('Controles de Corrupción'!$C$10:$AZ$249,MATCH(A65,'Controles de Corrupción'!$B$10:$B$249,0),41),"")</f>
        <v/>
      </c>
      <c r="P65" s="70" t="str">
        <f>IFERROR(INDEX('Controles de Corrupción'!$C$10:$AZ$249,MATCH(A65,'Controles de Corrupción'!$B$10:$B$249,0),42),"")</f>
        <v/>
      </c>
      <c r="Q65" s="62" t="str">
        <f>IFERROR(INDEX('Controles de Corrupción'!$C$10:$AZ$249,MATCH(A65,'Controles de Corrupción'!$B$10:$B$249,0),47),"")</f>
        <v/>
      </c>
    </row>
    <row r="66" spans="1:17" ht="43.5" customHeight="1" x14ac:dyDescent="0.25">
      <c r="A66" s="118" t="s">
        <v>689</v>
      </c>
      <c r="B66" s="892"/>
      <c r="C66" s="974"/>
      <c r="D66" s="800"/>
      <c r="E66" s="799"/>
      <c r="F66" s="801"/>
      <c r="G66" s="801"/>
      <c r="H66" s="965"/>
      <c r="I66" s="801"/>
      <c r="J66" s="801"/>
      <c r="K66" s="801"/>
      <c r="L66" s="801"/>
      <c r="M66" s="193" t="str">
        <f>IFERROR(INDEX('Controles de Corrupción'!$C$10:$AZ$249,MATCH(A66,'Controles de Corrupción'!$B$10:$B$249,0),4),"")</f>
        <v/>
      </c>
      <c r="N66" s="70" t="str">
        <f>IFERROR(INDEX('Controles de Corrupción'!$C$10:$AZ$249,MATCH(A66,'Controles de Corrupción'!$B$10:$B$249,0),40),"")</f>
        <v/>
      </c>
      <c r="O66" s="70" t="str">
        <f>IFERROR(INDEX('Controles de Corrupción'!$C$10:$AZ$249,MATCH(A66,'Controles de Corrupción'!$B$10:$B$249,0),41),"")</f>
        <v/>
      </c>
      <c r="P66" s="70" t="str">
        <f>IFERROR(INDEX('Controles de Corrupción'!$C$10:$AZ$249,MATCH(A66,'Controles de Corrupción'!$B$10:$B$249,0),42),"")</f>
        <v/>
      </c>
      <c r="Q66" s="62" t="str">
        <f>IFERROR(INDEX('Controles de Corrupción'!$C$10:$AZ$249,MATCH(A66,'Controles de Corrupción'!$B$10:$B$249,0),47),"")</f>
        <v/>
      </c>
    </row>
    <row r="67" spans="1:17" ht="43.5" customHeight="1" x14ac:dyDescent="0.25">
      <c r="A67" s="118" t="s">
        <v>690</v>
      </c>
      <c r="B67" s="892"/>
      <c r="C67" s="974"/>
      <c r="D67" s="800"/>
      <c r="E67" s="799"/>
      <c r="F67" s="801"/>
      <c r="G67" s="801"/>
      <c r="H67" s="965"/>
      <c r="I67" s="801"/>
      <c r="J67" s="801"/>
      <c r="K67" s="801"/>
      <c r="L67" s="801"/>
      <c r="M67" s="193" t="str">
        <f>IFERROR(INDEX('Controles de Corrupción'!$C$10:$AZ$249,MATCH(A67,'Controles de Corrupción'!$B$10:$B$249,0),4),"")</f>
        <v/>
      </c>
      <c r="N67" s="70" t="str">
        <f>IFERROR(INDEX('Controles de Corrupción'!$C$10:$AZ$249,MATCH(A67,'Controles de Corrupción'!$B$10:$B$249,0),40),"")</f>
        <v/>
      </c>
      <c r="O67" s="70" t="str">
        <f>IFERROR(INDEX('Controles de Corrupción'!$C$10:$AZ$249,MATCH(A67,'Controles de Corrupción'!$B$10:$B$249,0),41),"")</f>
        <v/>
      </c>
      <c r="P67" s="70" t="str">
        <f>IFERROR(INDEX('Controles de Corrupción'!$C$10:$AZ$249,MATCH(A67,'Controles de Corrupción'!$B$10:$B$249,0),42),"")</f>
        <v/>
      </c>
      <c r="Q67" s="62" t="str">
        <f>IFERROR(INDEX('Controles de Corrupción'!$C$10:$AZ$249,MATCH(A67,'Controles de Corrupción'!$B$10:$B$249,0),47),"")</f>
        <v/>
      </c>
    </row>
    <row r="68" spans="1:17" ht="43.5" customHeight="1" x14ac:dyDescent="0.25">
      <c r="A68" s="118" t="s">
        <v>691</v>
      </c>
      <c r="B68" s="892"/>
      <c r="C68" s="974"/>
      <c r="D68" s="800"/>
      <c r="E68" s="799"/>
      <c r="F68" s="801"/>
      <c r="G68" s="801"/>
      <c r="H68" s="965"/>
      <c r="I68" s="801"/>
      <c r="J68" s="801"/>
      <c r="K68" s="801"/>
      <c r="L68" s="801"/>
      <c r="M68" s="193" t="str">
        <f>IFERROR(INDEX('Controles de Corrupción'!$C$10:$AZ$249,MATCH(A68,'Controles de Corrupción'!$B$10:$B$249,0),4),"")</f>
        <v/>
      </c>
      <c r="N68" s="70" t="str">
        <f>IFERROR(INDEX('Controles de Corrupción'!$C$10:$AZ$249,MATCH(A68,'Controles de Corrupción'!$B$10:$B$249,0),40),"")</f>
        <v/>
      </c>
      <c r="O68" s="70" t="str">
        <f>IFERROR(INDEX('Controles de Corrupción'!$C$10:$AZ$249,MATCH(A68,'Controles de Corrupción'!$B$10:$B$249,0),41),"")</f>
        <v/>
      </c>
      <c r="P68" s="70" t="str">
        <f>IFERROR(INDEX('Controles de Corrupción'!$C$10:$AZ$249,MATCH(A68,'Controles de Corrupción'!$B$10:$B$249,0),42),"")</f>
        <v/>
      </c>
      <c r="Q68" s="62" t="str">
        <f>IFERROR(INDEX('Controles de Corrupción'!$C$10:$AZ$249,MATCH(A68,'Controles de Corrupción'!$B$10:$B$249,0),47),"")</f>
        <v/>
      </c>
    </row>
    <row r="69" spans="1:17" ht="43.5" customHeight="1" x14ac:dyDescent="0.25">
      <c r="A69" s="118" t="s">
        <v>692</v>
      </c>
      <c r="B69" s="796"/>
      <c r="C69" s="974"/>
      <c r="D69" s="800"/>
      <c r="E69" s="799"/>
      <c r="F69" s="801"/>
      <c r="G69" s="801"/>
      <c r="H69" s="879"/>
      <c r="I69" s="801"/>
      <c r="J69" s="801"/>
      <c r="K69" s="801"/>
      <c r="L69" s="801"/>
      <c r="M69" s="193" t="str">
        <f>IFERROR(INDEX('Controles de Corrupción'!$C$10:$AZ$249,MATCH(A69,'Controles de Corrupción'!$B$10:$B$249,0),4),"")</f>
        <v/>
      </c>
      <c r="N69" s="70" t="str">
        <f>IFERROR(INDEX('Controles de Corrupción'!$C$10:$AZ$249,MATCH(A69,'Controles de Corrupción'!$B$10:$B$249,0),40),"")</f>
        <v/>
      </c>
      <c r="O69" s="70" t="str">
        <f>IFERROR(INDEX('Controles de Corrupción'!$C$10:$AZ$249,MATCH(A69,'Controles de Corrupción'!$B$10:$B$249,0),41),"")</f>
        <v/>
      </c>
      <c r="P69" s="70" t="str">
        <f>IFERROR(INDEX('Controles de Corrupción'!$C$10:$AZ$249,MATCH(A69,'Controles de Corrupción'!$B$10:$B$249,0),42),"")</f>
        <v/>
      </c>
      <c r="Q69" s="62" t="str">
        <f>IFERROR(INDEX('Controles de Corrupción'!$C$10:$AZ$249,MATCH(A69,'Controles de Corrupción'!$B$10:$B$249,0),47),"")</f>
        <v/>
      </c>
    </row>
    <row r="70" spans="1:17" ht="43.5" customHeight="1" x14ac:dyDescent="0.25">
      <c r="A70" s="118" t="s">
        <v>693</v>
      </c>
      <c r="B70" s="888"/>
      <c r="C70" s="973" t="str">
        <f>IFERROR(INDEX('Riesgos de Corrupción'!$B$11:$BN$100,MATCH('Mapa Riesgo Corrupción'!B70,'Riesgos de Corrupción'!$B$11:$B$100,0),2),"")</f>
        <v/>
      </c>
      <c r="D70" s="804" t="str">
        <f>IFERROR(INDEX('Riesgos de Corrupción'!$B$11:$BN$100,MATCH('Mapa Riesgo Corrupción'!B70,'Riesgos de Corrupción'!$B$11:$B$100,0),4),"")</f>
        <v/>
      </c>
      <c r="E70" s="798" t="str">
        <f>IFERROR(INDEX('Riesgos de Corrupción'!$B$11:$BN$100,MATCH('Mapa Riesgo Corrupción'!B70,'Riesgos de Corrupción'!$B$11:$B$100,0),5),"")</f>
        <v/>
      </c>
      <c r="F70" s="878" t="str">
        <f>IFERROR(INDEX('Riesgos de Corrupción'!$B$11:$BN$100,MATCH('Mapa Riesgo Corrupción'!B70,'Riesgos de Corrupción'!$B$11:$B$100,0),18),"")</f>
        <v/>
      </c>
      <c r="G70" s="878" t="str">
        <f>IFERROR(INDEX('Riesgos de Corrupción'!$B$11:$BN$100,MATCH('Mapa Riesgo Corrupción'!B70,'Riesgos de Corrupción'!$B$11:$B$100,0),63),"")</f>
        <v/>
      </c>
      <c r="H70" s="964" t="str">
        <f>IFERROR(INDEX('Riesgos de Corrupción'!$B$11:$BN$100,MATCH('Mapa Riesgo Corrupción'!B70,'Riesgos de Corrupción'!$B$11:$B$100,0),64),"")</f>
        <v/>
      </c>
      <c r="I70" s="878" t="str">
        <f>IFERROR(INDEX('Controles de Corrupción'!$C$10:$AZ$249,MATCH('Mapa Riesgo Corrupción'!B70,'Controles de Corrupción'!$C$10:$C$249,0),33),"")</f>
        <v/>
      </c>
      <c r="J70" s="878" t="str">
        <f>IFERROR(INDEX('Controles de Corrupción'!$C$10:$AZ$249,MATCH('Mapa Riesgo Corrupción'!B70,'Controles de Corrupción'!$C$10:$C$249,0),36),"")</f>
        <v/>
      </c>
      <c r="K70" s="878" t="str">
        <f>IFERROR(INDEX('Controles de Corrupción'!$C$10:$AZ$249,MATCH('Mapa Riesgo Corrupción'!B70,'Controles de Corrupción'!$C$10:$C$249,0),37),"")</f>
        <v/>
      </c>
      <c r="L70" s="878" t="str">
        <f>IFERROR(INDEX('Controles de Corrupción'!$C$10:$AZ$249,MATCH('Mapa Riesgo Corrupción'!B70,'Controles de Corrupción'!$C$10:$C$249,0),38),"")</f>
        <v/>
      </c>
      <c r="M70" s="193" t="str">
        <f>IFERROR(INDEX('Controles de Corrupción'!$C$10:$AZ$249,MATCH(A70,'Controles de Corrupción'!$B$10:$B$249,0),4),"")</f>
        <v/>
      </c>
      <c r="N70" s="70" t="str">
        <f>IFERROR(INDEX('Controles de Corrupción'!$C$10:$AZ$249,MATCH(A70,'Controles de Corrupción'!$B$10:$B$249,0),40),"")</f>
        <v/>
      </c>
      <c r="O70" s="70" t="str">
        <f>IFERROR(INDEX('Controles de Corrupción'!$C$10:$AZ$249,MATCH(A70,'Controles de Corrupción'!$B$10:$B$249,0),41),"")</f>
        <v/>
      </c>
      <c r="P70" s="70" t="str">
        <f>IFERROR(INDEX('Controles de Corrupción'!$C$10:$AZ$249,MATCH(A70,'Controles de Corrupción'!$B$10:$B$249,0),42),"")</f>
        <v/>
      </c>
      <c r="Q70" s="62" t="str">
        <f>IFERROR(INDEX('Controles de Corrupción'!$C$10:$AZ$249,MATCH(A70,'Controles de Corrupción'!$B$10:$B$249,0),47),"")</f>
        <v/>
      </c>
    </row>
    <row r="71" spans="1:17" ht="43.5" customHeight="1" x14ac:dyDescent="0.25">
      <c r="A71" s="118" t="s">
        <v>694</v>
      </c>
      <c r="B71" s="892"/>
      <c r="C71" s="974"/>
      <c r="D71" s="800"/>
      <c r="E71" s="799"/>
      <c r="F71" s="801"/>
      <c r="G71" s="801"/>
      <c r="H71" s="965"/>
      <c r="I71" s="801"/>
      <c r="J71" s="801"/>
      <c r="K71" s="801"/>
      <c r="L71" s="801"/>
      <c r="M71" s="193" t="str">
        <f>IFERROR(INDEX('Controles de Corrupción'!$C$10:$AZ$249,MATCH(A71,'Controles de Corrupción'!$B$10:$B$249,0),4),"")</f>
        <v/>
      </c>
      <c r="N71" s="70" t="str">
        <f>IFERROR(INDEX('Controles de Corrupción'!$C$10:$AZ$249,MATCH(A71,'Controles de Corrupción'!$B$10:$B$249,0),40),"")</f>
        <v/>
      </c>
      <c r="O71" s="70" t="str">
        <f>IFERROR(INDEX('Controles de Corrupción'!$C$10:$AZ$249,MATCH(A71,'Controles de Corrupción'!$B$10:$B$249,0),41),"")</f>
        <v/>
      </c>
      <c r="P71" s="70" t="str">
        <f>IFERROR(INDEX('Controles de Corrupción'!$C$10:$AZ$249,MATCH(A71,'Controles de Corrupción'!$B$10:$B$249,0),42),"")</f>
        <v/>
      </c>
      <c r="Q71" s="62" t="str">
        <f>IFERROR(INDEX('Controles de Corrupción'!$C$10:$AZ$249,MATCH(A71,'Controles de Corrupción'!$B$10:$B$249,0),47),"")</f>
        <v/>
      </c>
    </row>
    <row r="72" spans="1:17" ht="43.5" customHeight="1" x14ac:dyDescent="0.25">
      <c r="A72" s="118" t="s">
        <v>695</v>
      </c>
      <c r="B72" s="892"/>
      <c r="C72" s="974"/>
      <c r="D72" s="800"/>
      <c r="E72" s="799"/>
      <c r="F72" s="801"/>
      <c r="G72" s="801"/>
      <c r="H72" s="965"/>
      <c r="I72" s="801"/>
      <c r="J72" s="801"/>
      <c r="K72" s="801"/>
      <c r="L72" s="801"/>
      <c r="M72" s="193" t="str">
        <f>IFERROR(INDEX('Controles de Corrupción'!$C$10:$AZ$249,MATCH(A72,'Controles de Corrupción'!$B$10:$B$249,0),4),"")</f>
        <v/>
      </c>
      <c r="N72" s="70" t="str">
        <f>IFERROR(INDEX('Controles de Corrupción'!$C$10:$AZ$249,MATCH(A72,'Controles de Corrupción'!$B$10:$B$249,0),40),"")</f>
        <v/>
      </c>
      <c r="O72" s="70" t="str">
        <f>IFERROR(INDEX('Controles de Corrupción'!$C$10:$AZ$249,MATCH(A72,'Controles de Corrupción'!$B$10:$B$249,0),41),"")</f>
        <v/>
      </c>
      <c r="P72" s="70" t="str">
        <f>IFERROR(INDEX('Controles de Corrupción'!$C$10:$AZ$249,MATCH(A72,'Controles de Corrupción'!$B$10:$B$249,0),42),"")</f>
        <v/>
      </c>
      <c r="Q72" s="62" t="str">
        <f>IFERROR(INDEX('Controles de Corrupción'!$C$10:$AZ$249,MATCH(A72,'Controles de Corrupción'!$B$10:$B$249,0),47),"")</f>
        <v/>
      </c>
    </row>
    <row r="73" spans="1:17" ht="43.5" customHeight="1" x14ac:dyDescent="0.25">
      <c r="A73" s="118" t="s">
        <v>696</v>
      </c>
      <c r="B73" s="892"/>
      <c r="C73" s="974"/>
      <c r="D73" s="800"/>
      <c r="E73" s="799"/>
      <c r="F73" s="801"/>
      <c r="G73" s="801"/>
      <c r="H73" s="965"/>
      <c r="I73" s="801"/>
      <c r="J73" s="801"/>
      <c r="K73" s="801"/>
      <c r="L73" s="801"/>
      <c r="M73" s="193" t="str">
        <f>IFERROR(INDEX('Controles de Corrupción'!$C$10:$AZ$249,MATCH(A73,'Controles de Corrupción'!$B$10:$B$249,0),4),"")</f>
        <v/>
      </c>
      <c r="N73" s="70" t="str">
        <f>IFERROR(INDEX('Controles de Corrupción'!$C$10:$AZ$249,MATCH(A73,'Controles de Corrupción'!$B$10:$B$249,0),40),"")</f>
        <v/>
      </c>
      <c r="O73" s="70" t="str">
        <f>IFERROR(INDEX('Controles de Corrupción'!$C$10:$AZ$249,MATCH(A73,'Controles de Corrupción'!$B$10:$B$249,0),41),"")</f>
        <v/>
      </c>
      <c r="P73" s="70" t="str">
        <f>IFERROR(INDEX('Controles de Corrupción'!$C$10:$AZ$249,MATCH(A73,'Controles de Corrupción'!$B$10:$B$249,0),42),"")</f>
        <v/>
      </c>
      <c r="Q73" s="62" t="str">
        <f>IFERROR(INDEX('Controles de Corrupción'!$C$10:$AZ$249,MATCH(A73,'Controles de Corrupción'!$B$10:$B$249,0),47),"")</f>
        <v/>
      </c>
    </row>
    <row r="74" spans="1:17" ht="43.5" customHeight="1" x14ac:dyDescent="0.25">
      <c r="A74" s="118" t="s">
        <v>697</v>
      </c>
      <c r="B74" s="892"/>
      <c r="C74" s="974"/>
      <c r="D74" s="800"/>
      <c r="E74" s="799"/>
      <c r="F74" s="801"/>
      <c r="G74" s="801"/>
      <c r="H74" s="965"/>
      <c r="I74" s="801"/>
      <c r="J74" s="801"/>
      <c r="K74" s="801"/>
      <c r="L74" s="801"/>
      <c r="M74" s="193" t="str">
        <f>IFERROR(INDEX('Controles de Corrupción'!$C$10:$AZ$249,MATCH(A74,'Controles de Corrupción'!$B$10:$B$249,0),4),"")</f>
        <v/>
      </c>
      <c r="N74" s="70" t="str">
        <f>IFERROR(INDEX('Controles de Corrupción'!$C$10:$AZ$249,MATCH(A74,'Controles de Corrupción'!$B$10:$B$249,0),40),"")</f>
        <v/>
      </c>
      <c r="O74" s="70" t="str">
        <f>IFERROR(INDEX('Controles de Corrupción'!$C$10:$AZ$249,MATCH(A74,'Controles de Corrupción'!$B$10:$B$249,0),41),"")</f>
        <v/>
      </c>
      <c r="P74" s="70" t="str">
        <f>IFERROR(INDEX('Controles de Corrupción'!$C$10:$AZ$249,MATCH(A74,'Controles de Corrupción'!$B$10:$B$249,0),42),"")</f>
        <v/>
      </c>
      <c r="Q74" s="62" t="str">
        <f>IFERROR(INDEX('Controles de Corrupción'!$C$10:$AZ$249,MATCH(A74,'Controles de Corrupción'!$B$10:$B$249,0),47),"")</f>
        <v/>
      </c>
    </row>
    <row r="75" spans="1:17" ht="43.5" customHeight="1" x14ac:dyDescent="0.25">
      <c r="A75" s="118" t="s">
        <v>698</v>
      </c>
      <c r="B75" s="796"/>
      <c r="C75" s="974"/>
      <c r="D75" s="800"/>
      <c r="E75" s="799"/>
      <c r="F75" s="801"/>
      <c r="G75" s="801"/>
      <c r="H75" s="879"/>
      <c r="I75" s="801"/>
      <c r="J75" s="801"/>
      <c r="K75" s="801"/>
      <c r="L75" s="801"/>
      <c r="M75" s="193" t="str">
        <f>IFERROR(INDEX('Controles de Corrupción'!$C$10:$AZ$249,MATCH(A75,'Controles de Corrupción'!$B$10:$B$249,0),4),"")</f>
        <v/>
      </c>
      <c r="N75" s="70" t="str">
        <f>IFERROR(INDEX('Controles de Corrupción'!$C$10:$AZ$249,MATCH(A75,'Controles de Corrupción'!$B$10:$B$249,0),40),"")</f>
        <v/>
      </c>
      <c r="O75" s="70" t="str">
        <f>IFERROR(INDEX('Controles de Corrupción'!$C$10:$AZ$249,MATCH(A75,'Controles de Corrupción'!$B$10:$B$249,0),41),"")</f>
        <v/>
      </c>
      <c r="P75" s="70" t="str">
        <f>IFERROR(INDEX('Controles de Corrupción'!$C$10:$AZ$249,MATCH(A75,'Controles de Corrupción'!$B$10:$B$249,0),42),"")</f>
        <v/>
      </c>
      <c r="Q75" s="62" t="str">
        <f>IFERROR(INDEX('Controles de Corrupción'!$C$10:$AZ$249,MATCH(A75,'Controles de Corrupción'!$B$10:$B$249,0),47),"")</f>
        <v/>
      </c>
    </row>
    <row r="76" spans="1:17" ht="43.5" customHeight="1" x14ac:dyDescent="0.25">
      <c r="A76" s="118" t="s">
        <v>699</v>
      </c>
      <c r="B76" s="888"/>
      <c r="C76" s="973" t="str">
        <f>IFERROR(INDEX('Riesgos de Corrupción'!$B$11:$BN$100,MATCH('Mapa Riesgo Corrupción'!B76,'Riesgos de Corrupción'!$B$11:$B$100,0),2),"")</f>
        <v/>
      </c>
      <c r="D76" s="804" t="str">
        <f>IFERROR(INDEX('Riesgos de Corrupción'!$B$11:$BN$100,MATCH('Mapa Riesgo Corrupción'!B76,'Riesgos de Corrupción'!$B$11:$B$100,0),4),"")</f>
        <v/>
      </c>
      <c r="E76" s="798" t="str">
        <f>IFERROR(INDEX('Riesgos de Corrupción'!$B$11:$BN$100,MATCH('Mapa Riesgo Corrupción'!B76,'Riesgos de Corrupción'!$B$11:$B$100,0),5),"")</f>
        <v/>
      </c>
      <c r="F76" s="878" t="str">
        <f>IFERROR(INDEX('Riesgos de Corrupción'!$B$11:$BN$100,MATCH('Mapa Riesgo Corrupción'!B76,'Riesgos de Corrupción'!$B$11:$B$100,0),18),"")</f>
        <v/>
      </c>
      <c r="G76" s="878" t="str">
        <f>IFERROR(INDEX('Riesgos de Corrupción'!$B$11:$BN$100,MATCH('Mapa Riesgo Corrupción'!B76,'Riesgos de Corrupción'!$B$11:$B$100,0),63),"")</f>
        <v/>
      </c>
      <c r="H76" s="964" t="str">
        <f>IFERROR(INDEX('Riesgos de Corrupción'!$B$11:$BN$100,MATCH('Mapa Riesgo Corrupción'!B76,'Riesgos de Corrupción'!$B$11:$B$100,0),64),"")</f>
        <v/>
      </c>
      <c r="I76" s="878" t="str">
        <f>IFERROR(INDEX('Controles de Corrupción'!$C$10:$AZ$249,MATCH('Mapa Riesgo Corrupción'!B76,'Controles de Corrupción'!$C$10:$C$249,0),33),"")</f>
        <v/>
      </c>
      <c r="J76" s="878" t="str">
        <f>IFERROR(INDEX('Controles de Corrupción'!$C$10:$AZ$249,MATCH('Mapa Riesgo Corrupción'!B76,'Controles de Corrupción'!$C$10:$C$249,0),36),"")</f>
        <v/>
      </c>
      <c r="K76" s="878" t="str">
        <f>IFERROR(INDEX('Controles de Corrupción'!$C$10:$AZ$249,MATCH('Mapa Riesgo Corrupción'!B76,'Controles de Corrupción'!$C$10:$C$249,0),37),"")</f>
        <v/>
      </c>
      <c r="L76" s="878" t="str">
        <f>IFERROR(INDEX('Controles de Corrupción'!$C$10:$AZ$249,MATCH('Mapa Riesgo Corrupción'!B76,'Controles de Corrupción'!$C$10:$C$249,0),38),"")</f>
        <v/>
      </c>
      <c r="M76" s="193" t="str">
        <f>IFERROR(INDEX('Controles de Corrupción'!$C$10:$AZ$249,MATCH(A76,'Controles de Corrupción'!$B$10:$B$249,0),4),"")</f>
        <v/>
      </c>
      <c r="N76" s="70" t="str">
        <f>IFERROR(INDEX('Controles de Corrupción'!$C$10:$AZ$249,MATCH(A76,'Controles de Corrupción'!$B$10:$B$249,0),40),"")</f>
        <v/>
      </c>
      <c r="O76" s="70" t="str">
        <f>IFERROR(INDEX('Controles de Corrupción'!$C$10:$AZ$249,MATCH(A76,'Controles de Corrupción'!$B$10:$B$249,0),41),"")</f>
        <v/>
      </c>
      <c r="P76" s="70" t="str">
        <f>IFERROR(INDEX('Controles de Corrupción'!$C$10:$AZ$249,MATCH(A76,'Controles de Corrupción'!$B$10:$B$249,0),42),"")</f>
        <v/>
      </c>
      <c r="Q76" s="62" t="str">
        <f>IFERROR(INDEX('Controles de Corrupción'!$C$10:$AZ$249,MATCH(A76,'Controles de Corrupción'!$B$10:$B$249,0),47),"")</f>
        <v/>
      </c>
    </row>
    <row r="77" spans="1:17" ht="43.5" customHeight="1" x14ac:dyDescent="0.25">
      <c r="A77" s="118" t="s">
        <v>700</v>
      </c>
      <c r="B77" s="892"/>
      <c r="C77" s="974"/>
      <c r="D77" s="800"/>
      <c r="E77" s="799"/>
      <c r="F77" s="801"/>
      <c r="G77" s="801"/>
      <c r="H77" s="965"/>
      <c r="I77" s="801"/>
      <c r="J77" s="801"/>
      <c r="K77" s="801"/>
      <c r="L77" s="801"/>
      <c r="M77" s="193" t="str">
        <f>IFERROR(INDEX('Controles de Corrupción'!$C$10:$AZ$249,MATCH(A77,'Controles de Corrupción'!$B$10:$B$249,0),4),"")</f>
        <v/>
      </c>
      <c r="N77" s="70" t="str">
        <f>IFERROR(INDEX('Controles de Corrupción'!$C$10:$AZ$249,MATCH(A77,'Controles de Corrupción'!$B$10:$B$249,0),40),"")</f>
        <v/>
      </c>
      <c r="O77" s="70" t="str">
        <f>IFERROR(INDEX('Controles de Corrupción'!$C$10:$AZ$249,MATCH(A77,'Controles de Corrupción'!$B$10:$B$249,0),41),"")</f>
        <v/>
      </c>
      <c r="P77" s="70" t="str">
        <f>IFERROR(INDEX('Controles de Corrupción'!$C$10:$AZ$249,MATCH(A77,'Controles de Corrupción'!$B$10:$B$249,0),42),"")</f>
        <v/>
      </c>
      <c r="Q77" s="62" t="str">
        <f>IFERROR(INDEX('Controles de Corrupción'!$C$10:$AZ$249,MATCH(A77,'Controles de Corrupción'!$B$10:$B$249,0),47),"")</f>
        <v/>
      </c>
    </row>
    <row r="78" spans="1:17" ht="43.5" customHeight="1" x14ac:dyDescent="0.25">
      <c r="A78" s="118" t="s">
        <v>701</v>
      </c>
      <c r="B78" s="892"/>
      <c r="C78" s="974"/>
      <c r="D78" s="800"/>
      <c r="E78" s="799"/>
      <c r="F78" s="801"/>
      <c r="G78" s="801"/>
      <c r="H78" s="965"/>
      <c r="I78" s="801"/>
      <c r="J78" s="801"/>
      <c r="K78" s="801"/>
      <c r="L78" s="801"/>
      <c r="M78" s="193" t="str">
        <f>IFERROR(INDEX('Controles de Corrupción'!$C$10:$AZ$249,MATCH(A78,'Controles de Corrupción'!$B$10:$B$249,0),4),"")</f>
        <v/>
      </c>
      <c r="N78" s="70" t="str">
        <f>IFERROR(INDEX('Controles de Corrupción'!$C$10:$AZ$249,MATCH(A78,'Controles de Corrupción'!$B$10:$B$249,0),40),"")</f>
        <v/>
      </c>
      <c r="O78" s="70" t="str">
        <f>IFERROR(INDEX('Controles de Corrupción'!$C$10:$AZ$249,MATCH(A78,'Controles de Corrupción'!$B$10:$B$249,0),41),"")</f>
        <v/>
      </c>
      <c r="P78" s="70" t="str">
        <f>IFERROR(INDEX('Controles de Corrupción'!$C$10:$AZ$249,MATCH(A78,'Controles de Corrupción'!$B$10:$B$249,0),42),"")</f>
        <v/>
      </c>
      <c r="Q78" s="62" t="str">
        <f>IFERROR(INDEX('Controles de Corrupción'!$C$10:$AZ$249,MATCH(A78,'Controles de Corrupción'!$B$10:$B$249,0),47),"")</f>
        <v/>
      </c>
    </row>
    <row r="79" spans="1:17" ht="43.5" customHeight="1" x14ac:dyDescent="0.25">
      <c r="A79" s="118" t="s">
        <v>702</v>
      </c>
      <c r="B79" s="892"/>
      <c r="C79" s="974"/>
      <c r="D79" s="800"/>
      <c r="E79" s="799"/>
      <c r="F79" s="801"/>
      <c r="G79" s="801"/>
      <c r="H79" s="965"/>
      <c r="I79" s="801"/>
      <c r="J79" s="801"/>
      <c r="K79" s="801"/>
      <c r="L79" s="801"/>
      <c r="M79" s="193" t="str">
        <f>IFERROR(INDEX('Controles de Corrupción'!$C$10:$AZ$249,MATCH(A79,'Controles de Corrupción'!$B$10:$B$249,0),4),"")</f>
        <v/>
      </c>
      <c r="N79" s="70" t="str">
        <f>IFERROR(INDEX('Controles de Corrupción'!$C$10:$AZ$249,MATCH(A79,'Controles de Corrupción'!$B$10:$B$249,0),40),"")</f>
        <v/>
      </c>
      <c r="O79" s="70" t="str">
        <f>IFERROR(INDEX('Controles de Corrupción'!$C$10:$AZ$249,MATCH(A79,'Controles de Corrupción'!$B$10:$B$249,0),41),"")</f>
        <v/>
      </c>
      <c r="P79" s="70" t="str">
        <f>IFERROR(INDEX('Controles de Corrupción'!$C$10:$AZ$249,MATCH(A79,'Controles de Corrupción'!$B$10:$B$249,0),42),"")</f>
        <v/>
      </c>
      <c r="Q79" s="62" t="str">
        <f>IFERROR(INDEX('Controles de Corrupción'!$C$10:$AZ$249,MATCH(A79,'Controles de Corrupción'!$B$10:$B$249,0),47),"")</f>
        <v/>
      </c>
    </row>
    <row r="80" spans="1:17" ht="43.5" customHeight="1" x14ac:dyDescent="0.25">
      <c r="A80" s="118" t="s">
        <v>703</v>
      </c>
      <c r="B80" s="892"/>
      <c r="C80" s="974"/>
      <c r="D80" s="800"/>
      <c r="E80" s="799"/>
      <c r="F80" s="801"/>
      <c r="G80" s="801"/>
      <c r="H80" s="965"/>
      <c r="I80" s="801"/>
      <c r="J80" s="801"/>
      <c r="K80" s="801"/>
      <c r="L80" s="801"/>
      <c r="M80" s="193" t="str">
        <f>IFERROR(INDEX('Controles de Corrupción'!$C$10:$AZ$249,MATCH(A80,'Controles de Corrupción'!$B$10:$B$249,0),4),"")</f>
        <v/>
      </c>
      <c r="N80" s="70" t="str">
        <f>IFERROR(INDEX('Controles de Corrupción'!$C$10:$AZ$249,MATCH(A80,'Controles de Corrupción'!$B$10:$B$249,0),40),"")</f>
        <v/>
      </c>
      <c r="O80" s="70" t="str">
        <f>IFERROR(INDEX('Controles de Corrupción'!$C$10:$AZ$249,MATCH(A80,'Controles de Corrupción'!$B$10:$B$249,0),41),"")</f>
        <v/>
      </c>
      <c r="P80" s="70" t="str">
        <f>IFERROR(INDEX('Controles de Corrupción'!$C$10:$AZ$249,MATCH(A80,'Controles de Corrupción'!$B$10:$B$249,0),42),"")</f>
        <v/>
      </c>
      <c r="Q80" s="62" t="str">
        <f>IFERROR(INDEX('Controles de Corrupción'!$C$10:$AZ$249,MATCH(A80,'Controles de Corrupción'!$B$10:$B$249,0),47),"")</f>
        <v/>
      </c>
    </row>
    <row r="81" spans="1:17" ht="43.5" customHeight="1" x14ac:dyDescent="0.25">
      <c r="A81" s="118" t="s">
        <v>704</v>
      </c>
      <c r="B81" s="796"/>
      <c r="C81" s="974"/>
      <c r="D81" s="800"/>
      <c r="E81" s="799"/>
      <c r="F81" s="801"/>
      <c r="G81" s="801"/>
      <c r="H81" s="879"/>
      <c r="I81" s="801"/>
      <c r="J81" s="801"/>
      <c r="K81" s="801"/>
      <c r="L81" s="801"/>
      <c r="M81" s="193" t="str">
        <f>IFERROR(INDEX('Controles de Corrupción'!$C$10:$AZ$249,MATCH(A81,'Controles de Corrupción'!$B$10:$B$249,0),4),"")</f>
        <v/>
      </c>
      <c r="N81" s="70" t="str">
        <f>IFERROR(INDEX('Controles de Corrupción'!$C$10:$AZ$249,MATCH(A81,'Controles de Corrupción'!$B$10:$B$249,0),40),"")</f>
        <v/>
      </c>
      <c r="O81" s="70" t="str">
        <f>IFERROR(INDEX('Controles de Corrupción'!$C$10:$AZ$249,MATCH(A81,'Controles de Corrupción'!$B$10:$B$249,0),41),"")</f>
        <v/>
      </c>
      <c r="P81" s="70" t="str">
        <f>IFERROR(INDEX('Controles de Corrupción'!$C$10:$AZ$249,MATCH(A81,'Controles de Corrupción'!$B$10:$B$249,0),42),"")</f>
        <v/>
      </c>
      <c r="Q81" s="62" t="str">
        <f>IFERROR(INDEX('Controles de Corrupción'!$C$10:$AZ$249,MATCH(A81,'Controles de Corrupción'!$B$10:$B$249,0),47),"")</f>
        <v/>
      </c>
    </row>
    <row r="82" spans="1:17" ht="43.5" customHeight="1" x14ac:dyDescent="0.25">
      <c r="A82" s="118" t="s">
        <v>705</v>
      </c>
      <c r="B82" s="888"/>
      <c r="C82" s="973" t="str">
        <f>IFERROR(INDEX('Riesgos de Corrupción'!$B$11:$BN$100,MATCH('Mapa Riesgo Corrupción'!B82,'Riesgos de Corrupción'!$B$11:$B$100,0),2),"")</f>
        <v/>
      </c>
      <c r="D82" s="804" t="str">
        <f>IFERROR(INDEX('Riesgos de Corrupción'!$B$11:$BN$100,MATCH('Mapa Riesgo Corrupción'!B82,'Riesgos de Corrupción'!$B$11:$B$100,0),4),"")</f>
        <v/>
      </c>
      <c r="E82" s="798" t="str">
        <f>IFERROR(INDEX('Riesgos de Corrupción'!$B$11:$BN$100,MATCH('Mapa Riesgo Corrupción'!B82,'Riesgos de Corrupción'!$B$11:$B$100,0),5),"")</f>
        <v/>
      </c>
      <c r="F82" s="878" t="str">
        <f>IFERROR(INDEX('Riesgos de Corrupción'!$B$11:$BN$100,MATCH('Mapa Riesgo Corrupción'!B82,'Riesgos de Corrupción'!$B$11:$B$100,0),18),"")</f>
        <v/>
      </c>
      <c r="G82" s="878" t="str">
        <f>IFERROR(INDEX('Riesgos de Corrupción'!$B$11:$BN$100,MATCH('Mapa Riesgo Corrupción'!B82,'Riesgos de Corrupción'!$B$11:$B$100,0),63),"")</f>
        <v/>
      </c>
      <c r="H82" s="964" t="str">
        <f>IFERROR(INDEX('Riesgos de Corrupción'!$B$11:$BN$100,MATCH('Mapa Riesgo Corrupción'!B82,'Riesgos de Corrupción'!$B$11:$B$100,0),64),"")</f>
        <v/>
      </c>
      <c r="I82" s="878" t="str">
        <f>IFERROR(INDEX('Controles de Corrupción'!$C$10:$AZ$249,MATCH('Mapa Riesgo Corrupción'!B82,'Controles de Corrupción'!$C$10:$C$249,0),33),"")</f>
        <v/>
      </c>
      <c r="J82" s="878" t="str">
        <f>IFERROR(INDEX('Controles de Corrupción'!$C$10:$AZ$249,MATCH('Mapa Riesgo Corrupción'!B82,'Controles de Corrupción'!$C$10:$C$249,0),36),"")</f>
        <v/>
      </c>
      <c r="K82" s="878" t="str">
        <f>IFERROR(INDEX('Controles de Corrupción'!$C$10:$AZ$249,MATCH('Mapa Riesgo Corrupción'!B82,'Controles de Corrupción'!$C$10:$C$249,0),37),"")</f>
        <v/>
      </c>
      <c r="L82" s="878" t="str">
        <f>IFERROR(INDEX('Controles de Corrupción'!$C$10:$AZ$249,MATCH('Mapa Riesgo Corrupción'!B82,'Controles de Corrupción'!$C$10:$C$249,0),38),"")</f>
        <v/>
      </c>
      <c r="M82" s="193" t="str">
        <f>IFERROR(INDEX('Controles de Corrupción'!$C$10:$AZ$249,MATCH(A82,'Controles de Corrupción'!$B$10:$B$249,0),4),"")</f>
        <v/>
      </c>
      <c r="N82" s="70" t="str">
        <f>IFERROR(INDEX('Controles de Corrupción'!$C$10:$AZ$249,MATCH(A82,'Controles de Corrupción'!$B$10:$B$249,0),40),"")</f>
        <v/>
      </c>
      <c r="O82" s="70" t="str">
        <f>IFERROR(INDEX('Controles de Corrupción'!$C$10:$AZ$249,MATCH(A82,'Controles de Corrupción'!$B$10:$B$249,0),41),"")</f>
        <v/>
      </c>
      <c r="P82" s="70" t="str">
        <f>IFERROR(INDEX('Controles de Corrupción'!$C$10:$AZ$249,MATCH(A82,'Controles de Corrupción'!$B$10:$B$249,0),42),"")</f>
        <v/>
      </c>
      <c r="Q82" s="62" t="str">
        <f>IFERROR(INDEX('Controles de Corrupción'!$C$10:$AZ$249,MATCH(A82,'Controles de Corrupción'!$B$10:$B$249,0),47),"")</f>
        <v/>
      </c>
    </row>
    <row r="83" spans="1:17" ht="43.5" customHeight="1" x14ac:dyDescent="0.25">
      <c r="A83" s="118" t="s">
        <v>706</v>
      </c>
      <c r="B83" s="892"/>
      <c r="C83" s="974"/>
      <c r="D83" s="800"/>
      <c r="E83" s="799"/>
      <c r="F83" s="801"/>
      <c r="G83" s="801"/>
      <c r="H83" s="965"/>
      <c r="I83" s="801"/>
      <c r="J83" s="801"/>
      <c r="K83" s="801"/>
      <c r="L83" s="801"/>
      <c r="M83" s="193" t="str">
        <f>IFERROR(INDEX('Controles de Corrupción'!$C$10:$AZ$249,MATCH(A83,'Controles de Corrupción'!$B$10:$B$249,0),4),"")</f>
        <v/>
      </c>
      <c r="N83" s="70" t="str">
        <f>IFERROR(INDEX('Controles de Corrupción'!$C$10:$AZ$249,MATCH(A83,'Controles de Corrupción'!$B$10:$B$249,0),40),"")</f>
        <v/>
      </c>
      <c r="O83" s="70" t="str">
        <f>IFERROR(INDEX('Controles de Corrupción'!$C$10:$AZ$249,MATCH(A83,'Controles de Corrupción'!$B$10:$B$249,0),41),"")</f>
        <v/>
      </c>
      <c r="P83" s="70" t="str">
        <f>IFERROR(INDEX('Controles de Corrupción'!$C$10:$AZ$249,MATCH(A83,'Controles de Corrupción'!$B$10:$B$249,0),42),"")</f>
        <v/>
      </c>
      <c r="Q83" s="62" t="str">
        <f>IFERROR(INDEX('Controles de Corrupción'!$C$10:$AZ$249,MATCH(A83,'Controles de Corrupción'!$B$10:$B$249,0),47),"")</f>
        <v/>
      </c>
    </row>
    <row r="84" spans="1:17" ht="43.5" customHeight="1" x14ac:dyDescent="0.25">
      <c r="A84" s="118" t="s">
        <v>707</v>
      </c>
      <c r="B84" s="892"/>
      <c r="C84" s="974"/>
      <c r="D84" s="800"/>
      <c r="E84" s="799"/>
      <c r="F84" s="801"/>
      <c r="G84" s="801"/>
      <c r="H84" s="965"/>
      <c r="I84" s="801"/>
      <c r="J84" s="801"/>
      <c r="K84" s="801"/>
      <c r="L84" s="801"/>
      <c r="M84" s="193" t="str">
        <f>IFERROR(INDEX('Controles de Corrupción'!$C$10:$AZ$249,MATCH(A84,'Controles de Corrupción'!$B$10:$B$249,0),4),"")</f>
        <v/>
      </c>
      <c r="N84" s="70" t="str">
        <f>IFERROR(INDEX('Controles de Corrupción'!$C$10:$AZ$249,MATCH(A84,'Controles de Corrupción'!$B$10:$B$249,0),40),"")</f>
        <v/>
      </c>
      <c r="O84" s="70" t="str">
        <f>IFERROR(INDEX('Controles de Corrupción'!$C$10:$AZ$249,MATCH(A84,'Controles de Corrupción'!$B$10:$B$249,0),41),"")</f>
        <v/>
      </c>
      <c r="P84" s="70" t="str">
        <f>IFERROR(INDEX('Controles de Corrupción'!$C$10:$AZ$249,MATCH(A84,'Controles de Corrupción'!$B$10:$B$249,0),42),"")</f>
        <v/>
      </c>
      <c r="Q84" s="62" t="str">
        <f>IFERROR(INDEX('Controles de Corrupción'!$C$10:$AZ$249,MATCH(A84,'Controles de Corrupción'!$B$10:$B$249,0),47),"")</f>
        <v/>
      </c>
    </row>
    <row r="85" spans="1:17" ht="43.5" customHeight="1" x14ac:dyDescent="0.25">
      <c r="A85" s="118" t="s">
        <v>708</v>
      </c>
      <c r="B85" s="892"/>
      <c r="C85" s="974"/>
      <c r="D85" s="800"/>
      <c r="E85" s="799"/>
      <c r="F85" s="801"/>
      <c r="G85" s="801"/>
      <c r="H85" s="965"/>
      <c r="I85" s="801"/>
      <c r="J85" s="801"/>
      <c r="K85" s="801"/>
      <c r="L85" s="801"/>
      <c r="M85" s="193" t="str">
        <f>IFERROR(INDEX('Controles de Corrupción'!$C$10:$AZ$249,MATCH(A85,'Controles de Corrupción'!$B$10:$B$249,0),4),"")</f>
        <v/>
      </c>
      <c r="N85" s="70" t="str">
        <f>IFERROR(INDEX('Controles de Corrupción'!$C$10:$AZ$249,MATCH(A85,'Controles de Corrupción'!$B$10:$B$249,0),40),"")</f>
        <v/>
      </c>
      <c r="O85" s="70" t="str">
        <f>IFERROR(INDEX('Controles de Corrupción'!$C$10:$AZ$249,MATCH(A85,'Controles de Corrupción'!$B$10:$B$249,0),41),"")</f>
        <v/>
      </c>
      <c r="P85" s="70" t="str">
        <f>IFERROR(INDEX('Controles de Corrupción'!$C$10:$AZ$249,MATCH(A85,'Controles de Corrupción'!$B$10:$B$249,0),42),"")</f>
        <v/>
      </c>
      <c r="Q85" s="62" t="str">
        <f>IFERROR(INDEX('Controles de Corrupción'!$C$10:$AZ$249,MATCH(A85,'Controles de Corrupción'!$B$10:$B$249,0),47),"")</f>
        <v/>
      </c>
    </row>
    <row r="86" spans="1:17" ht="43.5" customHeight="1" x14ac:dyDescent="0.25">
      <c r="A86" s="118" t="s">
        <v>709</v>
      </c>
      <c r="B86" s="892"/>
      <c r="C86" s="974"/>
      <c r="D86" s="800"/>
      <c r="E86" s="799"/>
      <c r="F86" s="801"/>
      <c r="G86" s="801"/>
      <c r="H86" s="965"/>
      <c r="I86" s="801"/>
      <c r="J86" s="801"/>
      <c r="K86" s="801"/>
      <c r="L86" s="801"/>
      <c r="M86" s="193" t="str">
        <f>IFERROR(INDEX('Controles de Corrupción'!$C$10:$AZ$249,MATCH(A86,'Controles de Corrupción'!$B$10:$B$249,0),4),"")</f>
        <v/>
      </c>
      <c r="N86" s="70" t="str">
        <f>IFERROR(INDEX('Controles de Corrupción'!$C$10:$AZ$249,MATCH(A86,'Controles de Corrupción'!$B$10:$B$249,0),40),"")</f>
        <v/>
      </c>
      <c r="O86" s="70" t="str">
        <f>IFERROR(INDEX('Controles de Corrupción'!$C$10:$AZ$249,MATCH(A86,'Controles de Corrupción'!$B$10:$B$249,0),41),"")</f>
        <v/>
      </c>
      <c r="P86" s="70" t="str">
        <f>IFERROR(INDEX('Controles de Corrupción'!$C$10:$AZ$249,MATCH(A86,'Controles de Corrupción'!$B$10:$B$249,0),42),"")</f>
        <v/>
      </c>
      <c r="Q86" s="62" t="str">
        <f>IFERROR(INDEX('Controles de Corrupción'!$C$10:$AZ$249,MATCH(A86,'Controles de Corrupción'!$B$10:$B$249,0),47),"")</f>
        <v/>
      </c>
    </row>
    <row r="87" spans="1:17" ht="43.5" customHeight="1" x14ac:dyDescent="0.25">
      <c r="A87" s="118" t="s">
        <v>710</v>
      </c>
      <c r="B87" s="796"/>
      <c r="C87" s="974"/>
      <c r="D87" s="800"/>
      <c r="E87" s="799"/>
      <c r="F87" s="801"/>
      <c r="G87" s="801"/>
      <c r="H87" s="879"/>
      <c r="I87" s="801"/>
      <c r="J87" s="801"/>
      <c r="K87" s="801"/>
      <c r="L87" s="801"/>
      <c r="M87" s="193" t="str">
        <f>IFERROR(INDEX('Controles de Corrupción'!$C$10:$AZ$249,MATCH(A87,'Controles de Corrupción'!$B$10:$B$249,0),4),"")</f>
        <v/>
      </c>
      <c r="N87" s="70" t="str">
        <f>IFERROR(INDEX('Controles de Corrupción'!$C$10:$AZ$249,MATCH(A87,'Controles de Corrupción'!$B$10:$B$249,0),40),"")</f>
        <v/>
      </c>
      <c r="O87" s="70" t="str">
        <f>IFERROR(INDEX('Controles de Corrupción'!$C$10:$AZ$249,MATCH(A87,'Controles de Corrupción'!$B$10:$B$249,0),41),"")</f>
        <v/>
      </c>
      <c r="P87" s="70" t="str">
        <f>IFERROR(INDEX('Controles de Corrupción'!$C$10:$AZ$249,MATCH(A87,'Controles de Corrupción'!$B$10:$B$249,0),42),"")</f>
        <v/>
      </c>
      <c r="Q87" s="62" t="str">
        <f>IFERROR(INDEX('Controles de Corrupción'!$C$10:$AZ$249,MATCH(A87,'Controles de Corrupción'!$B$10:$B$249,0),47),"")</f>
        <v/>
      </c>
    </row>
    <row r="88" spans="1:17" ht="43.5" customHeight="1" x14ac:dyDescent="0.25">
      <c r="A88" s="118" t="s">
        <v>711</v>
      </c>
      <c r="B88" s="888"/>
      <c r="C88" s="973" t="str">
        <f>IFERROR(INDEX('Riesgos de Corrupción'!$B$11:$BN$100,MATCH('Mapa Riesgo Corrupción'!B88,'Riesgos de Corrupción'!$B$11:$B$100,0),2),"")</f>
        <v/>
      </c>
      <c r="D88" s="804" t="str">
        <f>IFERROR(INDEX('Riesgos de Corrupción'!$B$11:$BN$100,MATCH('Mapa Riesgo Corrupción'!B88,'Riesgos de Corrupción'!$B$11:$B$100,0),4),"")</f>
        <v/>
      </c>
      <c r="E88" s="971" t="str">
        <f>IFERROR(INDEX('Riesgos de Corrupción'!$B$11:$BN$100,MATCH('Mapa Riesgo Corrupción'!B88,'Riesgos de Corrupción'!$B$11:$B$100,0),5),"")</f>
        <v/>
      </c>
      <c r="F88" s="878" t="str">
        <f>IFERROR(INDEX('Riesgos de Corrupción'!$B$11:$BN$100,MATCH('Mapa Riesgo Corrupción'!B88,'Riesgos de Corrupción'!$B$11:$B$100,0),18),"")</f>
        <v/>
      </c>
      <c r="G88" s="878" t="str">
        <f>IFERROR(INDEX('Riesgos de Corrupción'!$B$11:$BN$100,MATCH('Mapa Riesgo Corrupción'!B88,'Riesgos de Corrupción'!$B$11:$B$100,0),63),"")</f>
        <v/>
      </c>
      <c r="H88" s="964" t="str">
        <f>IFERROR(INDEX('Riesgos de Corrupción'!$B$11:$BN$100,MATCH('Mapa Riesgo Corrupción'!B88,'Riesgos de Corrupción'!$B$11:$B$100,0),64),"")</f>
        <v/>
      </c>
      <c r="I88" s="878" t="str">
        <f>IFERROR(INDEX('Controles de Corrupción'!$C$10:$AZ$249,MATCH('Mapa Riesgo Corrupción'!B88,'Controles de Corrupción'!$C$10:$C$249,0),33),"")</f>
        <v/>
      </c>
      <c r="J88" s="878" t="str">
        <f>IFERROR(INDEX('Controles de Corrupción'!$C$10:$AZ$249,MATCH('Mapa Riesgo Corrupción'!B88,'Controles de Corrupción'!$C$10:$C$249,0),36),"")</f>
        <v/>
      </c>
      <c r="K88" s="878" t="str">
        <f>IFERROR(INDEX('Controles de Corrupción'!$C$10:$AZ$249,MATCH('Mapa Riesgo Corrupción'!B88,'Controles de Corrupción'!$C$10:$C$249,0),37),"")</f>
        <v/>
      </c>
      <c r="L88" s="878" t="str">
        <f>IFERROR(INDEX('Controles de Corrupción'!$C$10:$AZ$249,MATCH('Mapa Riesgo Corrupción'!B88,'Controles de Corrupción'!$C$10:$C$249,0),38),"")</f>
        <v/>
      </c>
      <c r="M88" s="193" t="str">
        <f>IFERROR(INDEX('Controles de Corrupción'!$C$10:$AZ$249,MATCH(A88,'Controles de Corrupción'!$B$10:$B$249,0),4),"")</f>
        <v/>
      </c>
      <c r="N88" s="70" t="str">
        <f>IFERROR(INDEX('Controles de Corrupción'!$C$10:$AZ$249,MATCH(A88,'Controles de Corrupción'!$B$10:$B$249,0),40),"")</f>
        <v/>
      </c>
      <c r="O88" s="70" t="str">
        <f>IFERROR(INDEX('Controles de Corrupción'!$C$10:$AZ$249,MATCH(A88,'Controles de Corrupción'!$B$10:$B$249,0),41),"")</f>
        <v/>
      </c>
      <c r="P88" s="70" t="str">
        <f>IFERROR(INDEX('Controles de Corrupción'!$C$10:$AZ$249,MATCH(A88,'Controles de Corrupción'!$B$10:$B$249,0),42),"")</f>
        <v/>
      </c>
      <c r="Q88" s="62" t="str">
        <f>IFERROR(INDEX('Controles de Corrupción'!$C$10:$AZ$249,MATCH(A88,'Controles de Corrupción'!$B$10:$B$249,0),47),"")</f>
        <v/>
      </c>
    </row>
    <row r="89" spans="1:17" ht="43.5" customHeight="1" x14ac:dyDescent="0.25">
      <c r="A89" s="118" t="s">
        <v>712</v>
      </c>
      <c r="B89" s="892"/>
      <c r="C89" s="974"/>
      <c r="D89" s="800"/>
      <c r="E89" s="972"/>
      <c r="F89" s="801"/>
      <c r="G89" s="801"/>
      <c r="H89" s="965"/>
      <c r="I89" s="801"/>
      <c r="J89" s="801"/>
      <c r="K89" s="801"/>
      <c r="L89" s="801"/>
      <c r="M89" s="193" t="str">
        <f>IFERROR(INDEX('Controles de Corrupción'!$C$10:$AZ$249,MATCH(A89,'Controles de Corrupción'!$B$10:$B$249,0),4),"")</f>
        <v/>
      </c>
      <c r="N89" s="70" t="str">
        <f>IFERROR(INDEX('Controles de Corrupción'!$C$10:$AZ$249,MATCH(A89,'Controles de Corrupción'!$B$10:$B$249,0),40),"")</f>
        <v/>
      </c>
      <c r="O89" s="70" t="str">
        <f>IFERROR(INDEX('Controles de Corrupción'!$C$10:$AZ$249,MATCH(A89,'Controles de Corrupción'!$B$10:$B$249,0),41),"")</f>
        <v/>
      </c>
      <c r="P89" s="70" t="str">
        <f>IFERROR(INDEX('Controles de Corrupción'!$C$10:$AZ$249,MATCH(A89,'Controles de Corrupción'!$B$10:$B$249,0),42),"")</f>
        <v/>
      </c>
      <c r="Q89" s="62" t="str">
        <f>IFERROR(INDEX('Controles de Corrupción'!$C$10:$AZ$249,MATCH(A89,'Controles de Corrupción'!$B$10:$B$249,0),47),"")</f>
        <v/>
      </c>
    </row>
    <row r="90" spans="1:17" ht="43.5" customHeight="1" x14ac:dyDescent="0.25">
      <c r="A90" s="118" t="s">
        <v>713</v>
      </c>
      <c r="B90" s="892"/>
      <c r="C90" s="974"/>
      <c r="D90" s="800"/>
      <c r="E90" s="972"/>
      <c r="F90" s="801"/>
      <c r="G90" s="801"/>
      <c r="H90" s="965"/>
      <c r="I90" s="801"/>
      <c r="J90" s="801"/>
      <c r="K90" s="801"/>
      <c r="L90" s="801"/>
      <c r="M90" s="193" t="str">
        <f>IFERROR(INDEX('Controles de Corrupción'!$C$10:$AZ$249,MATCH(A90,'Controles de Corrupción'!$B$10:$B$249,0),4),"")</f>
        <v/>
      </c>
      <c r="N90" s="70" t="str">
        <f>IFERROR(INDEX('Controles de Corrupción'!$C$10:$AZ$249,MATCH(A90,'Controles de Corrupción'!$B$10:$B$249,0),40),"")</f>
        <v/>
      </c>
      <c r="O90" s="70" t="str">
        <f>IFERROR(INDEX('Controles de Corrupción'!$C$10:$AZ$249,MATCH(A90,'Controles de Corrupción'!$B$10:$B$249,0),41),"")</f>
        <v/>
      </c>
      <c r="P90" s="70" t="str">
        <f>IFERROR(INDEX('Controles de Corrupción'!$C$10:$AZ$249,MATCH(A90,'Controles de Corrupción'!$B$10:$B$249,0),42),"")</f>
        <v/>
      </c>
      <c r="Q90" s="62" t="str">
        <f>IFERROR(INDEX('Controles de Corrupción'!$C$10:$AZ$249,MATCH(A90,'Controles de Corrupción'!$B$10:$B$249,0),47),"")</f>
        <v/>
      </c>
    </row>
    <row r="91" spans="1:17" ht="43.5" customHeight="1" x14ac:dyDescent="0.25">
      <c r="A91" s="118" t="s">
        <v>714</v>
      </c>
      <c r="B91" s="892"/>
      <c r="C91" s="974"/>
      <c r="D91" s="800"/>
      <c r="E91" s="972"/>
      <c r="F91" s="801"/>
      <c r="G91" s="801"/>
      <c r="H91" s="965"/>
      <c r="I91" s="801"/>
      <c r="J91" s="801"/>
      <c r="K91" s="801"/>
      <c r="L91" s="801"/>
      <c r="M91" s="193" t="str">
        <f>IFERROR(INDEX('Controles de Corrupción'!$C$10:$AZ$249,MATCH(A91,'Controles de Corrupción'!$B$10:$B$249,0),4),"")</f>
        <v/>
      </c>
      <c r="N91" s="70" t="str">
        <f>IFERROR(INDEX('Controles de Corrupción'!$C$10:$AZ$249,MATCH(A91,'Controles de Corrupción'!$B$10:$B$249,0),40),"")</f>
        <v/>
      </c>
      <c r="O91" s="70" t="str">
        <f>IFERROR(INDEX('Controles de Corrupción'!$C$10:$AZ$249,MATCH(A91,'Controles de Corrupción'!$B$10:$B$249,0),41),"")</f>
        <v/>
      </c>
      <c r="P91" s="70" t="str">
        <f>IFERROR(INDEX('Controles de Corrupción'!$C$10:$AZ$249,MATCH(A91,'Controles de Corrupción'!$B$10:$B$249,0),42),"")</f>
        <v/>
      </c>
      <c r="Q91" s="62" t="str">
        <f>IFERROR(INDEX('Controles de Corrupción'!$C$10:$AZ$249,MATCH(A91,'Controles de Corrupción'!$B$10:$B$249,0),47),"")</f>
        <v/>
      </c>
    </row>
    <row r="92" spans="1:17" ht="43.5" customHeight="1" x14ac:dyDescent="0.25">
      <c r="A92" s="118" t="s">
        <v>715</v>
      </c>
      <c r="B92" s="892"/>
      <c r="C92" s="974"/>
      <c r="D92" s="800"/>
      <c r="E92" s="972"/>
      <c r="F92" s="801"/>
      <c r="G92" s="801"/>
      <c r="H92" s="965"/>
      <c r="I92" s="801"/>
      <c r="J92" s="801"/>
      <c r="K92" s="801"/>
      <c r="L92" s="801"/>
      <c r="M92" s="193" t="str">
        <f>IFERROR(INDEX('Controles de Corrupción'!$C$10:$AZ$249,MATCH(A92,'Controles de Corrupción'!$B$10:$B$249,0),4),"")</f>
        <v/>
      </c>
      <c r="N92" s="70" t="str">
        <f>IFERROR(INDEX('Controles de Corrupción'!$C$10:$AZ$249,MATCH(A92,'Controles de Corrupción'!$B$10:$B$249,0),40),"")</f>
        <v/>
      </c>
      <c r="O92" s="70" t="str">
        <f>IFERROR(INDEX('Controles de Corrupción'!$C$10:$AZ$249,MATCH(A92,'Controles de Corrupción'!$B$10:$B$249,0),41),"")</f>
        <v/>
      </c>
      <c r="P92" s="70" t="str">
        <f>IFERROR(INDEX('Controles de Corrupción'!$C$10:$AZ$249,MATCH(A92,'Controles de Corrupción'!$B$10:$B$249,0),42),"")</f>
        <v/>
      </c>
      <c r="Q92" s="62" t="str">
        <f>IFERROR(INDEX('Controles de Corrupción'!$C$10:$AZ$249,MATCH(A92,'Controles de Corrupción'!$B$10:$B$249,0),47),"")</f>
        <v/>
      </c>
    </row>
    <row r="93" spans="1:17" ht="43.5" customHeight="1" x14ac:dyDescent="0.25">
      <c r="A93" s="118" t="s">
        <v>716</v>
      </c>
      <c r="B93" s="796"/>
      <c r="C93" s="974"/>
      <c r="D93" s="800"/>
      <c r="E93" s="972"/>
      <c r="F93" s="801"/>
      <c r="G93" s="801"/>
      <c r="H93" s="879"/>
      <c r="I93" s="801"/>
      <c r="J93" s="801"/>
      <c r="K93" s="801"/>
      <c r="L93" s="801"/>
      <c r="M93" s="193" t="str">
        <f>IFERROR(INDEX('Controles de Corrupción'!$C$10:$AZ$249,MATCH(A93,'Controles de Corrupción'!$B$10:$B$249,0),4),"")</f>
        <v/>
      </c>
      <c r="N93" s="70" t="str">
        <f>IFERROR(INDEX('Controles de Corrupción'!$C$10:$AZ$249,MATCH(A93,'Controles de Corrupción'!$B$10:$B$249,0),40),"")</f>
        <v/>
      </c>
      <c r="O93" s="70" t="str">
        <f>IFERROR(INDEX('Controles de Corrupción'!$C$10:$AZ$249,MATCH(A93,'Controles de Corrupción'!$B$10:$B$249,0),41),"")</f>
        <v/>
      </c>
      <c r="P93" s="70" t="str">
        <f>IFERROR(INDEX('Controles de Corrupción'!$C$10:$AZ$249,MATCH(A93,'Controles de Corrupción'!$B$10:$B$249,0),42),"")</f>
        <v/>
      </c>
      <c r="Q93" s="62" t="str">
        <f>IFERROR(INDEX('Controles de Corrupción'!$C$10:$AZ$249,MATCH(A93,'Controles de Corrupción'!$B$10:$B$249,0),47),"")</f>
        <v/>
      </c>
    </row>
    <row r="94" spans="1:17" ht="50.25" customHeight="1" x14ac:dyDescent="0.25">
      <c r="A94" s="118" t="s">
        <v>717</v>
      </c>
      <c r="B94" s="966"/>
      <c r="C94" s="969" t="str">
        <f>IFERROR(INDEX('Riesgos de Corrupción'!$B$11:$BN$100,MATCH('Mapa Riesgo Corrupción'!B94,'Riesgos de Corrupción'!$B$11:$B$100,0),2),"")</f>
        <v/>
      </c>
      <c r="D94" s="804" t="str">
        <f>IFERROR(INDEX('Riesgos de Corrupción'!$B$11:$BN$100,MATCH('Mapa Riesgo Corrupción'!B94,'Riesgos de Corrupción'!$B$11:$B$100,0),4),"")</f>
        <v/>
      </c>
      <c r="E94" s="971" t="str">
        <f>IFERROR(INDEX('Riesgos de Corrupción'!$B$11:$BN$100,MATCH('Mapa Riesgo Corrupción'!B94,'Riesgos de Corrupción'!$B$11:$B$100,0),5),"")</f>
        <v/>
      </c>
      <c r="F94" s="878" t="str">
        <f>IFERROR(INDEX('Riesgos de Corrupción'!$B$11:$BN$100,MATCH('Mapa Riesgo Corrupción'!B94,'Riesgos de Corrupción'!$B$11:$B$100,0),18),"")</f>
        <v/>
      </c>
      <c r="G94" s="878" t="str">
        <f>IFERROR(INDEX('Riesgos de Corrupción'!$B$11:$BN$100,MATCH('Mapa Riesgo Corrupción'!B94,'Riesgos de Corrupción'!$B$11:$B$100,0),63),"")</f>
        <v/>
      </c>
      <c r="H94" s="964" t="str">
        <f>IFERROR(INDEX('Riesgos de Corrupción'!$B$11:$BN$100,MATCH('Mapa Riesgo Corrupción'!B94,'Riesgos de Corrupción'!$B$11:$B$100,0),64),"")</f>
        <v/>
      </c>
      <c r="I94" s="878" t="str">
        <f>IFERROR(INDEX('Controles de Corrupción'!$C$10:$AZ$249,MATCH('Mapa Riesgo Corrupción'!B94,'Controles de Corrupción'!$C$10:$C$249,0),33),"")</f>
        <v/>
      </c>
      <c r="J94" s="878" t="str">
        <f>IFERROR(INDEX('Controles de Corrupción'!$C$10:$AZ$249,MATCH('Mapa Riesgo Corrupción'!B94,'Controles de Corrupción'!$C$10:$C$249,0),36),"")</f>
        <v/>
      </c>
      <c r="K94" s="878" t="str">
        <f>IFERROR(INDEX('Controles de Corrupción'!$C$10:$AZ$249,MATCH('Mapa Riesgo Corrupción'!B94,'Controles de Corrupción'!$C$10:$C$249,0),37),"")</f>
        <v/>
      </c>
      <c r="L94" s="878" t="str">
        <f>IFERROR(INDEX('Controles de Corrupción'!$C$10:$AZ$249,MATCH('Mapa Riesgo Corrupción'!B94,'Controles de Corrupción'!$C$10:$C$249,0),38),"")</f>
        <v/>
      </c>
      <c r="M94" s="193" t="str">
        <f>IFERROR(INDEX('Controles de Corrupción'!$C$10:$AZ$249,MATCH(A94,'Controles de Corrupción'!$B$10:$B$249,0),4),"")</f>
        <v/>
      </c>
      <c r="N94" s="70" t="str">
        <f>IFERROR(INDEX('Controles de Corrupción'!$C$10:$AZ$249,MATCH(A94,'Controles de Corrupción'!$B$10:$B$249,0),40),"")</f>
        <v/>
      </c>
      <c r="O94" s="70" t="str">
        <f>IFERROR(INDEX('Controles de Corrupción'!$C$10:$AZ$249,MATCH(A94,'Controles de Corrupción'!$B$10:$B$249,0),41),"")</f>
        <v/>
      </c>
      <c r="P94" s="70" t="str">
        <f>IFERROR(INDEX('Controles de Corrupción'!$C$10:$AZ$249,MATCH(A94,'Controles de Corrupción'!$B$10:$B$249,0),42),"")</f>
        <v/>
      </c>
      <c r="Q94" s="62" t="str">
        <f>IFERROR(INDEX('Controles de Corrupción'!$C$10:$AZ$249,MATCH(A94,'Controles de Corrupción'!$B$10:$B$249,0),47),"")</f>
        <v/>
      </c>
    </row>
    <row r="95" spans="1:17" ht="50.25" customHeight="1" x14ac:dyDescent="0.25">
      <c r="A95" s="118" t="s">
        <v>718</v>
      </c>
      <c r="B95" s="967"/>
      <c r="C95" s="970"/>
      <c r="D95" s="800"/>
      <c r="E95" s="972"/>
      <c r="F95" s="801"/>
      <c r="G95" s="801"/>
      <c r="H95" s="965"/>
      <c r="I95" s="801"/>
      <c r="J95" s="801"/>
      <c r="K95" s="801"/>
      <c r="L95" s="801"/>
      <c r="M95" s="193" t="str">
        <f>IFERROR(INDEX('Controles de Corrupción'!$C$10:$AZ$249,MATCH(A95,'Controles de Corrupción'!$B$10:$B$249,0),4),"")</f>
        <v/>
      </c>
      <c r="N95" s="70" t="str">
        <f>IFERROR(INDEX('Controles de Corrupción'!$C$10:$AZ$249,MATCH(A95,'Controles de Corrupción'!$B$10:$B$249,0),40),"")</f>
        <v/>
      </c>
      <c r="O95" s="70" t="str">
        <f>IFERROR(INDEX('Controles de Corrupción'!$C$10:$AZ$249,MATCH(A95,'Controles de Corrupción'!$B$10:$B$249,0),41),"")</f>
        <v/>
      </c>
      <c r="P95" s="70" t="str">
        <f>IFERROR(INDEX('Controles de Corrupción'!$C$10:$AZ$249,MATCH(A95,'Controles de Corrupción'!$B$10:$B$249,0),42),"")</f>
        <v/>
      </c>
      <c r="Q95" s="62" t="str">
        <f>IFERROR(INDEX('Controles de Corrupción'!$C$10:$AZ$249,MATCH(A95,'Controles de Corrupción'!$B$10:$B$249,0),47),"")</f>
        <v/>
      </c>
    </row>
    <row r="96" spans="1:17" ht="50.25" customHeight="1" x14ac:dyDescent="0.25">
      <c r="A96" s="118" t="s">
        <v>719</v>
      </c>
      <c r="B96" s="967"/>
      <c r="C96" s="970"/>
      <c r="D96" s="800"/>
      <c r="E96" s="972"/>
      <c r="F96" s="801"/>
      <c r="G96" s="801"/>
      <c r="H96" s="965"/>
      <c r="I96" s="801"/>
      <c r="J96" s="801"/>
      <c r="K96" s="801"/>
      <c r="L96" s="801"/>
      <c r="M96" s="193" t="str">
        <f>IFERROR(INDEX('Controles de Corrupción'!$C$10:$AZ$249,MATCH(A96,'Controles de Corrupción'!$B$10:$B$249,0),4),"")</f>
        <v/>
      </c>
      <c r="N96" s="70" t="str">
        <f>IFERROR(INDEX('Controles de Corrupción'!$C$10:$AZ$249,MATCH(A96,'Controles de Corrupción'!$B$10:$B$249,0),40),"")</f>
        <v/>
      </c>
      <c r="O96" s="70" t="str">
        <f>IFERROR(INDEX('Controles de Corrupción'!$C$10:$AZ$249,MATCH(A96,'Controles de Corrupción'!$B$10:$B$249,0),41),"")</f>
        <v/>
      </c>
      <c r="P96" s="70" t="str">
        <f>IFERROR(INDEX('Controles de Corrupción'!$C$10:$AZ$249,MATCH(A96,'Controles de Corrupción'!$B$10:$B$249,0),42),"")</f>
        <v/>
      </c>
      <c r="Q96" s="62" t="str">
        <f>IFERROR(INDEX('Controles de Corrupción'!$C$10:$AZ$249,MATCH(A96,'Controles de Corrupción'!$B$10:$B$249,0),47),"")</f>
        <v/>
      </c>
    </row>
    <row r="97" spans="1:17" ht="50.25" customHeight="1" x14ac:dyDescent="0.25">
      <c r="A97" s="118" t="s">
        <v>720</v>
      </c>
      <c r="B97" s="967"/>
      <c r="C97" s="970"/>
      <c r="D97" s="800"/>
      <c r="E97" s="972"/>
      <c r="F97" s="801"/>
      <c r="G97" s="801"/>
      <c r="H97" s="965"/>
      <c r="I97" s="801"/>
      <c r="J97" s="801"/>
      <c r="K97" s="801"/>
      <c r="L97" s="801"/>
      <c r="M97" s="193" t="str">
        <f>IFERROR(INDEX('Controles de Corrupción'!$C$10:$AZ$249,MATCH(A97,'Controles de Corrupción'!$B$10:$B$249,0),4),"")</f>
        <v/>
      </c>
      <c r="N97" s="70" t="str">
        <f>IFERROR(INDEX('Controles de Corrupción'!$C$10:$AZ$249,MATCH(A97,'Controles de Corrupción'!$B$10:$B$249,0),40),"")</f>
        <v/>
      </c>
      <c r="O97" s="70" t="str">
        <f>IFERROR(INDEX('Controles de Corrupción'!$C$10:$AZ$249,MATCH(A97,'Controles de Corrupción'!$B$10:$B$249,0),41),"")</f>
        <v/>
      </c>
      <c r="P97" s="70" t="str">
        <f>IFERROR(INDEX('Controles de Corrupción'!$C$10:$AZ$249,MATCH(A97,'Controles de Corrupción'!$B$10:$B$249,0),42),"")</f>
        <v/>
      </c>
      <c r="Q97" s="62" t="str">
        <f>IFERROR(INDEX('Controles de Corrupción'!$C$10:$AZ$249,MATCH(A97,'Controles de Corrupción'!$B$10:$B$249,0),47),"")</f>
        <v/>
      </c>
    </row>
    <row r="98" spans="1:17" ht="50.25" customHeight="1" x14ac:dyDescent="0.25">
      <c r="A98" s="118" t="s">
        <v>721</v>
      </c>
      <c r="B98" s="967"/>
      <c r="C98" s="970"/>
      <c r="D98" s="800"/>
      <c r="E98" s="972"/>
      <c r="F98" s="801"/>
      <c r="G98" s="801"/>
      <c r="H98" s="965"/>
      <c r="I98" s="801"/>
      <c r="J98" s="801"/>
      <c r="K98" s="801"/>
      <c r="L98" s="801"/>
      <c r="M98" s="193" t="str">
        <f>IFERROR(INDEX('Controles de Corrupción'!$C$10:$AZ$249,MATCH(A98,'Controles de Corrupción'!$B$10:$B$249,0),4),"")</f>
        <v/>
      </c>
      <c r="N98" s="70" t="str">
        <f>IFERROR(INDEX('Controles de Corrupción'!$C$10:$AZ$249,MATCH(A98,'Controles de Corrupción'!$B$10:$B$249,0),40),"")</f>
        <v/>
      </c>
      <c r="O98" s="70" t="str">
        <f>IFERROR(INDEX('Controles de Corrupción'!$C$10:$AZ$249,MATCH(A98,'Controles de Corrupción'!$B$10:$B$249,0),41),"")</f>
        <v/>
      </c>
      <c r="P98" s="70" t="str">
        <f>IFERROR(INDEX('Controles de Corrupción'!$C$10:$AZ$249,MATCH(A98,'Controles de Corrupción'!$B$10:$B$249,0),42),"")</f>
        <v/>
      </c>
      <c r="Q98" s="62" t="str">
        <f>IFERROR(INDEX('Controles de Corrupción'!$C$10:$AZ$249,MATCH(A98,'Controles de Corrupción'!$B$10:$B$249,0),47),"")</f>
        <v/>
      </c>
    </row>
    <row r="99" spans="1:17" ht="50.25" customHeight="1" x14ac:dyDescent="0.25">
      <c r="A99" s="118" t="s">
        <v>722</v>
      </c>
      <c r="B99" s="968"/>
      <c r="C99" s="970"/>
      <c r="D99" s="800"/>
      <c r="E99" s="972"/>
      <c r="F99" s="801"/>
      <c r="G99" s="801"/>
      <c r="H99" s="879"/>
      <c r="I99" s="801"/>
      <c r="J99" s="801"/>
      <c r="K99" s="801"/>
      <c r="L99" s="801"/>
      <c r="M99" s="193" t="str">
        <f>IFERROR(INDEX('Controles de Corrupción'!$C$10:$AZ$249,MATCH(A99,'Controles de Corrupción'!$B$10:$B$249,0),4),"")</f>
        <v/>
      </c>
      <c r="N99" s="70" t="str">
        <f>IFERROR(INDEX('Controles de Corrupción'!$C$10:$AZ$249,MATCH(A99,'Controles de Corrupción'!$B$10:$B$249,0),40),"")</f>
        <v/>
      </c>
      <c r="O99" s="70" t="str">
        <f>IFERROR(INDEX('Controles de Corrupción'!$C$10:$AZ$249,MATCH(A99,'Controles de Corrupción'!$B$10:$B$249,0),41),"")</f>
        <v/>
      </c>
      <c r="P99" s="70" t="str">
        <f>IFERROR(INDEX('Controles de Corrupción'!$C$10:$AZ$249,MATCH(A99,'Controles de Corrupción'!$B$10:$B$249,0),42),"")</f>
        <v/>
      </c>
      <c r="Q99" s="62" t="str">
        <f>IFERROR(INDEX('Controles de Corrupción'!$C$10:$AZ$249,MATCH(A99,'Controles de Corrupción'!$B$10:$B$249,0),47),"")</f>
        <v/>
      </c>
    </row>
    <row r="100" spans="1:17" ht="50.25" customHeight="1" x14ac:dyDescent="0.25">
      <c r="A100" s="118" t="s">
        <v>723</v>
      </c>
      <c r="B100" s="966"/>
      <c r="C100" s="969" t="str">
        <f>IFERROR(INDEX('Riesgos de Corrupción'!$B$11:$BN$100,MATCH('Mapa Riesgo Corrupción'!B100,'Riesgos de Corrupción'!$B$11:$B$100,0),2),"")</f>
        <v/>
      </c>
      <c r="D100" s="804" t="str">
        <f>IFERROR(INDEX('Riesgos de Corrupción'!$B$11:$BN$100,MATCH('Mapa Riesgo Corrupción'!B100,'Riesgos de Corrupción'!$B$11:$B$100,0),4),"")</f>
        <v/>
      </c>
      <c r="E100" s="971" t="str">
        <f>IFERROR(INDEX('Riesgos de Corrupción'!$B$11:$BN$100,MATCH('Mapa Riesgo Corrupción'!B100,'Riesgos de Corrupción'!$B$11:$B$100,0),5),"")</f>
        <v/>
      </c>
      <c r="F100" s="878" t="str">
        <f>IFERROR(INDEX('Riesgos de Corrupción'!$B$11:$BN$100,MATCH('Mapa Riesgo Corrupción'!B100,'Riesgos de Corrupción'!$B$11:$B$100,0),18),"")</f>
        <v/>
      </c>
      <c r="G100" s="878" t="str">
        <f>IFERROR(INDEX('Riesgos de Corrupción'!$B$11:$BN$100,MATCH('Mapa Riesgo Corrupción'!B100,'Riesgos de Corrupción'!$B$11:$B$100,0),63),"")</f>
        <v/>
      </c>
      <c r="H100" s="964" t="str">
        <f>IFERROR(INDEX('Riesgos de Corrupción'!$B$11:$BN$100,MATCH('Mapa Riesgo Corrupción'!B100,'Riesgos de Corrupción'!$B$11:$B$100,0),64),"")</f>
        <v/>
      </c>
      <c r="I100" s="878" t="str">
        <f>IFERROR(INDEX('Controles de Corrupción'!$C$10:$AZ$249,MATCH('Mapa Riesgo Corrupción'!B100,'Controles de Corrupción'!$C$10:$C$249,0),33),"")</f>
        <v/>
      </c>
      <c r="J100" s="878" t="str">
        <f>IFERROR(INDEX('Controles de Corrupción'!$C$10:$AZ$249,MATCH('Mapa Riesgo Corrupción'!B100,'Controles de Corrupción'!$C$10:$C$249,0),36),"")</f>
        <v/>
      </c>
      <c r="K100" s="878" t="str">
        <f>IFERROR(INDEX('Controles de Corrupción'!$C$10:$AZ$249,MATCH('Mapa Riesgo Corrupción'!B100,'Controles de Corrupción'!$C$10:$C$249,0),37),"")</f>
        <v/>
      </c>
      <c r="L100" s="878" t="str">
        <f>IFERROR(INDEX('Controles de Corrupción'!$C$10:$AZ$249,MATCH('Mapa Riesgo Corrupción'!B100,'Controles de Corrupción'!$C$10:$C$249,0),38),"")</f>
        <v/>
      </c>
      <c r="M100" s="193" t="str">
        <f>IFERROR(INDEX('Controles de Corrupción'!$C$10:$AZ$249,MATCH(A100,'Controles de Corrupción'!$B$10:$B$249,0),4),"")</f>
        <v/>
      </c>
      <c r="N100" s="70" t="str">
        <f>IFERROR(INDEX('Controles de Corrupción'!$C$10:$AZ$249,MATCH(A100,'Controles de Corrupción'!$B$10:$B$249,0),40),"")</f>
        <v/>
      </c>
      <c r="O100" s="70" t="str">
        <f>IFERROR(INDEX('Controles de Corrupción'!$C$10:$AZ$249,MATCH(A100,'Controles de Corrupción'!$B$10:$B$249,0),41),"")</f>
        <v/>
      </c>
      <c r="P100" s="70" t="str">
        <f>IFERROR(INDEX('Controles de Corrupción'!$C$10:$AZ$249,MATCH(A100,'Controles de Corrupción'!$B$10:$B$249,0),42),"")</f>
        <v/>
      </c>
      <c r="Q100" s="62" t="str">
        <f>IFERROR(INDEX('Controles de Corrupción'!$C$10:$AZ$249,MATCH(A100,'Controles de Corrupción'!$B$10:$B$249,0),47),"")</f>
        <v/>
      </c>
    </row>
    <row r="101" spans="1:17" ht="50.25" customHeight="1" x14ac:dyDescent="0.25">
      <c r="A101" s="118" t="s">
        <v>724</v>
      </c>
      <c r="B101" s="967"/>
      <c r="C101" s="970"/>
      <c r="D101" s="800"/>
      <c r="E101" s="972"/>
      <c r="F101" s="801"/>
      <c r="G101" s="801"/>
      <c r="H101" s="965"/>
      <c r="I101" s="801"/>
      <c r="J101" s="801"/>
      <c r="K101" s="801"/>
      <c r="L101" s="801"/>
      <c r="M101" s="193" t="str">
        <f>IFERROR(INDEX('Controles de Corrupción'!$C$10:$AZ$249,MATCH(A101,'Controles de Corrupción'!$B$10:$B$249,0),4),"")</f>
        <v/>
      </c>
      <c r="N101" s="70" t="str">
        <f>IFERROR(INDEX('Controles de Corrupción'!$C$10:$AZ$249,MATCH(A101,'Controles de Corrupción'!$B$10:$B$249,0),40),"")</f>
        <v/>
      </c>
      <c r="O101" s="70" t="str">
        <f>IFERROR(INDEX('Controles de Corrupción'!$C$10:$AZ$249,MATCH(A101,'Controles de Corrupción'!$B$10:$B$249,0),41),"")</f>
        <v/>
      </c>
      <c r="P101" s="70" t="str">
        <f>IFERROR(INDEX('Controles de Corrupción'!$C$10:$AZ$249,MATCH(A101,'Controles de Corrupción'!$B$10:$B$249,0),42),"")</f>
        <v/>
      </c>
      <c r="Q101" s="62" t="str">
        <f>IFERROR(INDEX('Controles de Corrupción'!$C$10:$AZ$249,MATCH(A101,'Controles de Corrupción'!$B$10:$B$249,0),47),"")</f>
        <v/>
      </c>
    </row>
    <row r="102" spans="1:17" ht="50.25" customHeight="1" x14ac:dyDescent="0.25">
      <c r="A102" s="118" t="s">
        <v>725</v>
      </c>
      <c r="B102" s="967"/>
      <c r="C102" s="970"/>
      <c r="D102" s="800"/>
      <c r="E102" s="972"/>
      <c r="F102" s="801"/>
      <c r="G102" s="801"/>
      <c r="H102" s="965"/>
      <c r="I102" s="801"/>
      <c r="J102" s="801"/>
      <c r="K102" s="801"/>
      <c r="L102" s="801"/>
      <c r="M102" s="193" t="str">
        <f>IFERROR(INDEX('Controles de Corrupción'!$C$10:$AZ$249,MATCH(A102,'Controles de Corrupción'!$B$10:$B$249,0),4),"")</f>
        <v/>
      </c>
      <c r="N102" s="70" t="str">
        <f>IFERROR(INDEX('Controles de Corrupción'!$C$10:$AZ$249,MATCH(A102,'Controles de Corrupción'!$B$10:$B$249,0),40),"")</f>
        <v/>
      </c>
      <c r="O102" s="70" t="str">
        <f>IFERROR(INDEX('Controles de Corrupción'!$C$10:$AZ$249,MATCH(A102,'Controles de Corrupción'!$B$10:$B$249,0),41),"")</f>
        <v/>
      </c>
      <c r="P102" s="70" t="str">
        <f>IFERROR(INDEX('Controles de Corrupción'!$C$10:$AZ$249,MATCH(A102,'Controles de Corrupción'!$B$10:$B$249,0),42),"")</f>
        <v/>
      </c>
      <c r="Q102" s="62" t="str">
        <f>IFERROR(INDEX('Controles de Corrupción'!$C$10:$AZ$249,MATCH(A102,'Controles de Corrupción'!$B$10:$B$249,0),47),"")</f>
        <v/>
      </c>
    </row>
    <row r="103" spans="1:17" ht="50.25" customHeight="1" x14ac:dyDescent="0.25">
      <c r="A103" s="118" t="s">
        <v>726</v>
      </c>
      <c r="B103" s="967"/>
      <c r="C103" s="970"/>
      <c r="D103" s="800"/>
      <c r="E103" s="972"/>
      <c r="F103" s="801"/>
      <c r="G103" s="801"/>
      <c r="H103" s="965"/>
      <c r="I103" s="801"/>
      <c r="J103" s="801"/>
      <c r="K103" s="801"/>
      <c r="L103" s="801"/>
      <c r="M103" s="70" t="str">
        <f>IFERROR(INDEX('Controles de Corrupción'!$C$10:$AZ$249,MATCH(A103,'Controles de Corrupción'!$B$10:$B$249,0),4),"")</f>
        <v/>
      </c>
      <c r="N103" s="70" t="str">
        <f>IFERROR(INDEX('Controles de Corrupción'!$C$10:$AZ$249,MATCH(A103,'Controles de Corrupción'!$B$10:$B$249,0),40),"")</f>
        <v/>
      </c>
      <c r="O103" s="70" t="str">
        <f>IFERROR(INDEX('Controles de Corrupción'!$C$10:$AZ$249,MATCH(A103,'Controles de Corrupción'!$B$10:$B$249,0),41),"")</f>
        <v/>
      </c>
      <c r="P103" s="70" t="str">
        <f>IFERROR(INDEX('Controles de Corrupción'!$C$10:$AZ$249,MATCH(A103,'Controles de Corrupción'!$B$10:$B$249,0),42),"")</f>
        <v/>
      </c>
      <c r="Q103" s="62" t="str">
        <f>IFERROR(INDEX('Controles de Corrupción'!$C$10:$AZ$249,MATCH(A103,'Controles de Corrupción'!$B$10:$B$249,0),47),"")</f>
        <v/>
      </c>
    </row>
    <row r="104" spans="1:17" ht="50.25" customHeight="1" x14ac:dyDescent="0.25">
      <c r="A104" s="118" t="s">
        <v>727</v>
      </c>
      <c r="B104" s="967"/>
      <c r="C104" s="970"/>
      <c r="D104" s="800"/>
      <c r="E104" s="972"/>
      <c r="F104" s="801"/>
      <c r="G104" s="801"/>
      <c r="H104" s="965"/>
      <c r="I104" s="801"/>
      <c r="J104" s="801"/>
      <c r="K104" s="801"/>
      <c r="L104" s="801"/>
      <c r="M104" s="70" t="str">
        <f>IFERROR(INDEX('Controles de Corrupción'!$C$10:$AZ$249,MATCH(A104,'Controles de Corrupción'!$B$10:$B$249,0),4),"")</f>
        <v/>
      </c>
      <c r="N104" s="70" t="str">
        <f>IFERROR(INDEX('Controles de Corrupción'!$C$10:$AZ$249,MATCH(A104,'Controles de Corrupción'!$B$10:$B$249,0),40),"")</f>
        <v/>
      </c>
      <c r="O104" s="70" t="str">
        <f>IFERROR(INDEX('Controles de Corrupción'!$C$10:$AZ$249,MATCH(A104,'Controles de Corrupción'!$B$10:$B$249,0),41),"")</f>
        <v/>
      </c>
      <c r="P104" s="70" t="str">
        <f>IFERROR(INDEX('Controles de Corrupción'!$C$10:$AZ$249,MATCH(A104,'Controles de Corrupción'!$B$10:$B$249,0),42),"")</f>
        <v/>
      </c>
      <c r="Q104" s="62" t="str">
        <f>IFERROR(INDEX('Controles de Corrupción'!$C$10:$AZ$249,MATCH(A104,'Controles de Corrupción'!$B$10:$B$249,0),47),"")</f>
        <v/>
      </c>
    </row>
    <row r="105" spans="1:17" ht="50.25" customHeight="1" x14ac:dyDescent="0.25">
      <c r="A105" s="118" t="s">
        <v>728</v>
      </c>
      <c r="B105" s="968"/>
      <c r="C105" s="970"/>
      <c r="D105" s="800"/>
      <c r="E105" s="972"/>
      <c r="F105" s="801"/>
      <c r="G105" s="801"/>
      <c r="H105" s="879"/>
      <c r="I105" s="801"/>
      <c r="J105" s="801"/>
      <c r="K105" s="801"/>
      <c r="L105" s="801"/>
      <c r="M105" s="70" t="str">
        <f>IFERROR(INDEX('Controles de Corrupción'!$C$10:$AZ$249,MATCH(A105,'Controles de Corrupción'!$B$10:$B$249,0),4),"")</f>
        <v/>
      </c>
      <c r="N105" s="70" t="str">
        <f>IFERROR(INDEX('Controles de Corrupción'!$C$10:$AZ$249,MATCH(A105,'Controles de Corrupción'!$B$10:$B$249,0),40),"")</f>
        <v/>
      </c>
      <c r="O105" s="70" t="str">
        <f>IFERROR(INDEX('Controles de Corrupción'!$C$10:$AZ$249,MATCH(A105,'Controles de Corrupción'!$B$10:$B$249,0),41),"")</f>
        <v/>
      </c>
      <c r="P105" s="70" t="str">
        <f>IFERROR(INDEX('Controles de Corrupción'!$C$10:$AZ$249,MATCH(A105,'Controles de Corrupción'!$B$10:$B$249,0),42),"")</f>
        <v/>
      </c>
      <c r="Q105" s="62" t="str">
        <f>IFERROR(INDEX('Controles de Corrupción'!$C$10:$AZ$249,MATCH(A105,'Controles de Corrupción'!$B$10:$B$249,0),47),"")</f>
        <v/>
      </c>
    </row>
    <row r="106" spans="1:17" ht="50.25" customHeight="1" x14ac:dyDescent="0.25">
      <c r="A106" s="118" t="s">
        <v>729</v>
      </c>
      <c r="B106" s="966"/>
      <c r="C106" s="969" t="str">
        <f>IFERROR(INDEX('Riesgos de Corrupción'!$B$11:$BN$100,MATCH('Mapa Riesgo Corrupción'!B106,'Riesgos de Corrupción'!$B$11:$B$100,0),2),"")</f>
        <v/>
      </c>
      <c r="D106" s="804" t="str">
        <f>IFERROR(INDEX('Riesgos de Corrupción'!$B$11:$BN$100,MATCH('Mapa Riesgo Corrupción'!B106,'Riesgos de Corrupción'!$B$11:$B$100,0),4),"")</f>
        <v/>
      </c>
      <c r="E106" s="971" t="str">
        <f>IFERROR(INDEX('Riesgos de Corrupción'!$B$11:$BN$100,MATCH('Mapa Riesgo Corrupción'!B106,'Riesgos de Corrupción'!$B$11:$B$100,0),5),"")</f>
        <v/>
      </c>
      <c r="F106" s="878" t="str">
        <f>IFERROR(INDEX('Riesgos de Corrupción'!$B$11:$BN$100,MATCH('Mapa Riesgo Corrupción'!B106,'Riesgos de Corrupción'!$B$11:$B$100,0),18),"")</f>
        <v/>
      </c>
      <c r="G106" s="878" t="str">
        <f>IFERROR(INDEX('Riesgos de Corrupción'!$B$11:$BN$100,MATCH('Mapa Riesgo Corrupción'!B106,'Riesgos de Corrupción'!$B$11:$B$100,0),63),"")</f>
        <v/>
      </c>
      <c r="H106" s="964" t="str">
        <f>IFERROR(INDEX('Riesgos de Corrupción'!$B$11:$BN$100,MATCH('Mapa Riesgo Corrupción'!B106,'Riesgos de Corrupción'!$B$11:$B$100,0),64),"")</f>
        <v/>
      </c>
      <c r="I106" s="878" t="str">
        <f>IFERROR(INDEX('Controles de Corrupción'!$C$10:$AZ$249,MATCH('Mapa Riesgo Corrupción'!B106,'Controles de Corrupción'!$C$10:$C$249,0),33),"")</f>
        <v/>
      </c>
      <c r="J106" s="878" t="str">
        <f>IFERROR(INDEX('Controles de Corrupción'!$C$10:$AZ$249,MATCH('Mapa Riesgo Corrupción'!B106,'Controles de Corrupción'!$C$10:$C$249,0),36),"")</f>
        <v/>
      </c>
      <c r="K106" s="878" t="str">
        <f>IFERROR(INDEX('Controles de Corrupción'!$C$10:$AZ$249,MATCH('Mapa Riesgo Corrupción'!B106,'Controles de Corrupción'!$C$10:$C$249,0),37),"")</f>
        <v/>
      </c>
      <c r="L106" s="878" t="str">
        <f>IFERROR(INDEX('Controles de Corrupción'!$C$10:$AZ$249,MATCH('Mapa Riesgo Corrupción'!B106,'Controles de Corrupción'!$C$10:$C$249,0),38),"")</f>
        <v/>
      </c>
      <c r="M106" s="70" t="str">
        <f>IFERROR(INDEX('Controles de Corrupción'!$C$10:$AZ$249,MATCH(A106,'Controles de Corrupción'!$B$10:$B$249,0),4),"")</f>
        <v/>
      </c>
      <c r="N106" s="70" t="str">
        <f>IFERROR(INDEX('Controles de Corrupción'!$C$10:$AZ$249,MATCH(A106,'Controles de Corrupción'!$B$10:$B$249,0),40),"")</f>
        <v/>
      </c>
      <c r="O106" s="70" t="str">
        <f>IFERROR(INDEX('Controles de Corrupción'!$C$10:$AZ$249,MATCH(A106,'Controles de Corrupción'!$B$10:$B$249,0),41),"")</f>
        <v/>
      </c>
      <c r="P106" s="70" t="str">
        <f>IFERROR(INDEX('Controles de Corrupción'!$C$10:$AZ$249,MATCH(A106,'Controles de Corrupción'!$B$10:$B$249,0),42),"")</f>
        <v/>
      </c>
      <c r="Q106" s="62" t="str">
        <f>IFERROR(INDEX('Controles de Corrupción'!$C$10:$AZ$249,MATCH(A106,'Controles de Corrupción'!$B$10:$B$249,0),47),"")</f>
        <v/>
      </c>
    </row>
    <row r="107" spans="1:17" ht="50.25" customHeight="1" x14ac:dyDescent="0.25">
      <c r="A107" s="118" t="s">
        <v>730</v>
      </c>
      <c r="B107" s="967"/>
      <c r="C107" s="970"/>
      <c r="D107" s="800"/>
      <c r="E107" s="972"/>
      <c r="F107" s="801"/>
      <c r="G107" s="801"/>
      <c r="H107" s="965"/>
      <c r="I107" s="801"/>
      <c r="J107" s="801"/>
      <c r="K107" s="801"/>
      <c r="L107" s="801"/>
      <c r="M107" s="70" t="str">
        <f>IFERROR(INDEX('Controles de Corrupción'!$C$10:$AZ$249,MATCH(A107,'Controles de Corrupción'!$B$10:$B$249,0),4),"")</f>
        <v/>
      </c>
      <c r="N107" s="70" t="str">
        <f>IFERROR(INDEX('Controles de Corrupción'!$C$10:$AZ$249,MATCH(A107,'Controles de Corrupción'!$B$10:$B$249,0),40),"")</f>
        <v/>
      </c>
      <c r="O107" s="70" t="str">
        <f>IFERROR(INDEX('Controles de Corrupción'!$C$10:$AZ$249,MATCH(A107,'Controles de Corrupción'!$B$10:$B$249,0),41),"")</f>
        <v/>
      </c>
      <c r="P107" s="70" t="str">
        <f>IFERROR(INDEX('Controles de Corrupción'!$C$10:$AZ$249,MATCH(A107,'Controles de Corrupción'!$B$10:$B$249,0),42),"")</f>
        <v/>
      </c>
      <c r="Q107" s="62" t="str">
        <f>IFERROR(INDEX('Controles de Corrupción'!$C$10:$AZ$249,MATCH(A107,'Controles de Corrupción'!$B$10:$B$249,0),47),"")</f>
        <v/>
      </c>
    </row>
    <row r="108" spans="1:17" ht="50.25" customHeight="1" x14ac:dyDescent="0.25">
      <c r="A108" s="118" t="s">
        <v>731</v>
      </c>
      <c r="B108" s="967"/>
      <c r="C108" s="970"/>
      <c r="D108" s="800"/>
      <c r="E108" s="972"/>
      <c r="F108" s="801"/>
      <c r="G108" s="801"/>
      <c r="H108" s="965"/>
      <c r="I108" s="801"/>
      <c r="J108" s="801"/>
      <c r="K108" s="801"/>
      <c r="L108" s="801"/>
      <c r="M108" s="70" t="str">
        <f>IFERROR(INDEX('Controles de Corrupción'!$C$10:$AZ$249,MATCH(A108,'Controles de Corrupción'!$B$10:$B$249,0),4),"")</f>
        <v/>
      </c>
      <c r="N108" s="70" t="str">
        <f>IFERROR(INDEX('Controles de Corrupción'!$C$10:$AZ$249,MATCH(A108,'Controles de Corrupción'!$B$10:$B$249,0),40),"")</f>
        <v/>
      </c>
      <c r="O108" s="70" t="str">
        <f>IFERROR(INDEX('Controles de Corrupción'!$C$10:$AZ$249,MATCH(A108,'Controles de Corrupción'!$B$10:$B$249,0),41),"")</f>
        <v/>
      </c>
      <c r="P108" s="70" t="str">
        <f>IFERROR(INDEX('Controles de Corrupción'!$C$10:$AZ$249,MATCH(A108,'Controles de Corrupción'!$B$10:$B$249,0),42),"")</f>
        <v/>
      </c>
      <c r="Q108" s="62" t="str">
        <f>IFERROR(INDEX('Controles de Corrupción'!$C$10:$AZ$249,MATCH(A108,'Controles de Corrupción'!$B$10:$B$249,0),47),"")</f>
        <v/>
      </c>
    </row>
    <row r="109" spans="1:17" ht="50.25" customHeight="1" x14ac:dyDescent="0.25">
      <c r="A109" s="118" t="s">
        <v>732</v>
      </c>
      <c r="B109" s="967"/>
      <c r="C109" s="970"/>
      <c r="D109" s="800"/>
      <c r="E109" s="972"/>
      <c r="F109" s="801"/>
      <c r="G109" s="801"/>
      <c r="H109" s="965"/>
      <c r="I109" s="801"/>
      <c r="J109" s="801"/>
      <c r="K109" s="801"/>
      <c r="L109" s="801"/>
      <c r="M109" s="70" t="str">
        <f>IFERROR(INDEX('Controles de Corrupción'!$C$10:$AZ$249,MATCH(A109,'Controles de Corrupción'!$B$10:$B$249,0),4),"")</f>
        <v/>
      </c>
      <c r="N109" s="70" t="str">
        <f>IFERROR(INDEX('Controles de Corrupción'!$C$10:$AZ$249,MATCH(A109,'Controles de Corrupción'!$B$10:$B$249,0),40),"")</f>
        <v/>
      </c>
      <c r="O109" s="70" t="str">
        <f>IFERROR(INDEX('Controles de Corrupción'!$C$10:$AZ$249,MATCH(A109,'Controles de Corrupción'!$B$10:$B$249,0),41),"")</f>
        <v/>
      </c>
      <c r="P109" s="70" t="str">
        <f>IFERROR(INDEX('Controles de Corrupción'!$C$10:$AZ$249,MATCH(A109,'Controles de Corrupción'!$B$10:$B$249,0),42),"")</f>
        <v/>
      </c>
      <c r="Q109" s="62" t="str">
        <f>IFERROR(INDEX('Controles de Corrupción'!$C$10:$AZ$249,MATCH(A109,'Controles de Corrupción'!$B$10:$B$249,0),47),"")</f>
        <v/>
      </c>
    </row>
    <row r="110" spans="1:17" ht="50.25" customHeight="1" x14ac:dyDescent="0.25">
      <c r="A110" s="118" t="s">
        <v>733</v>
      </c>
      <c r="B110" s="967"/>
      <c r="C110" s="970"/>
      <c r="D110" s="800"/>
      <c r="E110" s="972"/>
      <c r="F110" s="801"/>
      <c r="G110" s="801"/>
      <c r="H110" s="965"/>
      <c r="I110" s="801"/>
      <c r="J110" s="801"/>
      <c r="K110" s="801"/>
      <c r="L110" s="801"/>
      <c r="M110" s="70" t="str">
        <f>IFERROR(INDEX('Controles de Corrupción'!$C$10:$AZ$249,MATCH(A110,'Controles de Corrupción'!$B$10:$B$249,0),4),"")</f>
        <v/>
      </c>
      <c r="N110" s="70" t="str">
        <f>IFERROR(INDEX('Controles de Corrupción'!$C$10:$AZ$249,MATCH(A110,'Controles de Corrupción'!$B$10:$B$249,0),40),"")</f>
        <v/>
      </c>
      <c r="O110" s="70" t="str">
        <f>IFERROR(INDEX('Controles de Corrupción'!$C$10:$AZ$249,MATCH(A110,'Controles de Corrupción'!$B$10:$B$249,0),41),"")</f>
        <v/>
      </c>
      <c r="P110" s="70" t="str">
        <f>IFERROR(INDEX('Controles de Corrupción'!$C$10:$AZ$249,MATCH(A110,'Controles de Corrupción'!$B$10:$B$249,0),42),"")</f>
        <v/>
      </c>
      <c r="Q110" s="62" t="str">
        <f>IFERROR(INDEX('Controles de Corrupción'!$C$10:$AZ$249,MATCH(A110,'Controles de Corrupción'!$B$10:$B$249,0),47),"")</f>
        <v/>
      </c>
    </row>
    <row r="111" spans="1:17" ht="50.25" customHeight="1" x14ac:dyDescent="0.25">
      <c r="A111" s="118" t="s">
        <v>734</v>
      </c>
      <c r="B111" s="968"/>
      <c r="C111" s="970"/>
      <c r="D111" s="800"/>
      <c r="E111" s="972"/>
      <c r="F111" s="801"/>
      <c r="G111" s="801"/>
      <c r="H111" s="879"/>
      <c r="I111" s="801"/>
      <c r="J111" s="801"/>
      <c r="K111" s="801"/>
      <c r="L111" s="801"/>
      <c r="M111" s="70" t="str">
        <f>IFERROR(INDEX('Controles de Corrupción'!$C$10:$AZ$249,MATCH(A111,'Controles de Corrupción'!$B$10:$B$249,0),4),"")</f>
        <v/>
      </c>
      <c r="N111" s="70" t="str">
        <f>IFERROR(INDEX('Controles de Corrupción'!$C$10:$AZ$249,MATCH(A111,'Controles de Corrupción'!$B$10:$B$249,0),40),"")</f>
        <v/>
      </c>
      <c r="O111" s="70" t="str">
        <f>IFERROR(INDEX('Controles de Corrupción'!$C$10:$AZ$249,MATCH(A111,'Controles de Corrupción'!$B$10:$B$249,0),41),"")</f>
        <v/>
      </c>
      <c r="P111" s="70" t="str">
        <f>IFERROR(INDEX('Controles de Corrupción'!$C$10:$AZ$249,MATCH(A111,'Controles de Corrupción'!$B$10:$B$249,0),42),"")</f>
        <v/>
      </c>
      <c r="Q111" s="62" t="str">
        <f>IFERROR(INDEX('Controles de Corrupción'!$C$10:$AZ$249,MATCH(A111,'Controles de Corrupción'!$B$10:$B$249,0),47),"")</f>
        <v/>
      </c>
    </row>
    <row r="112" spans="1:17" ht="50.25" customHeight="1" x14ac:dyDescent="0.25">
      <c r="A112" s="118" t="s">
        <v>735</v>
      </c>
      <c r="B112" s="966"/>
      <c r="C112" s="969" t="str">
        <f>IFERROR(INDEX('Riesgos de Corrupción'!$B$11:$BN$100,MATCH('Mapa Riesgo Corrupción'!B112,'Riesgos de Corrupción'!$B$11:$B$100,0),2),"")</f>
        <v/>
      </c>
      <c r="D112" s="804" t="str">
        <f>IFERROR(INDEX('Riesgos de Corrupción'!$B$11:$BN$100,MATCH('Mapa Riesgo Corrupción'!B112,'Riesgos de Corrupción'!$B$11:$B$100,0),4),"")</f>
        <v/>
      </c>
      <c r="E112" s="971" t="str">
        <f>IFERROR(INDEX('Riesgos de Corrupción'!$B$11:$BN$100,MATCH('Mapa Riesgo Corrupción'!B112,'Riesgos de Corrupción'!$B$11:$B$100,0),5),"")</f>
        <v/>
      </c>
      <c r="F112" s="878" t="str">
        <f>IFERROR(INDEX('Riesgos de Corrupción'!$B$11:$BN$100,MATCH('Mapa Riesgo Corrupción'!B112,'Riesgos de Corrupción'!$B$11:$B$100,0),18),"")</f>
        <v/>
      </c>
      <c r="G112" s="878" t="str">
        <f>IFERROR(INDEX('Riesgos de Corrupción'!$B$11:$BN$100,MATCH('Mapa Riesgo Corrupción'!B112,'Riesgos de Corrupción'!$B$11:$B$100,0),63),"")</f>
        <v/>
      </c>
      <c r="H112" s="964" t="str">
        <f>IFERROR(INDEX('Riesgos de Corrupción'!$B$11:$BN$100,MATCH('Mapa Riesgo Corrupción'!B112,'Riesgos de Corrupción'!$B$11:$B$100,0),64),"")</f>
        <v/>
      </c>
      <c r="I112" s="878" t="str">
        <f>IFERROR(INDEX('Controles de Corrupción'!$C$10:$AZ$249,MATCH('Mapa Riesgo Corrupción'!B112,'Controles de Corrupción'!$C$10:$C$249,0),33),"")</f>
        <v/>
      </c>
      <c r="J112" s="878" t="str">
        <f>IFERROR(INDEX('Controles de Corrupción'!$C$10:$AZ$249,MATCH('Mapa Riesgo Corrupción'!B112,'Controles de Corrupción'!$C$10:$C$249,0),36),"")</f>
        <v/>
      </c>
      <c r="K112" s="878" t="str">
        <f>IFERROR(INDEX('Controles de Corrupción'!$C$10:$AZ$249,MATCH('Mapa Riesgo Corrupción'!B112,'Controles de Corrupción'!$C$10:$C$249,0),37),"")</f>
        <v/>
      </c>
      <c r="L112" s="878" t="str">
        <f>IFERROR(INDEX('Controles de Corrupción'!$C$10:$AZ$249,MATCH('Mapa Riesgo Corrupción'!B112,'Controles de Corrupción'!$C$10:$C$249,0),38),"")</f>
        <v/>
      </c>
      <c r="M112" s="70" t="str">
        <f>IFERROR(INDEX('Controles de Corrupción'!$C$10:$AZ$249,MATCH(A112,'Controles de Corrupción'!$B$10:$B$249,0),4),"")</f>
        <v/>
      </c>
      <c r="N112" s="70" t="str">
        <f>IFERROR(INDEX('Controles de Corrupción'!$C$10:$AZ$249,MATCH(A112,'Controles de Corrupción'!$B$10:$B$249,0),40),"")</f>
        <v/>
      </c>
      <c r="O112" s="70" t="str">
        <f>IFERROR(INDEX('Controles de Corrupción'!$C$10:$AZ$249,MATCH(A112,'Controles de Corrupción'!$B$10:$B$249,0),41),"")</f>
        <v/>
      </c>
      <c r="P112" s="70" t="str">
        <f>IFERROR(INDEX('Controles de Corrupción'!$C$10:$AZ$249,MATCH(A112,'Controles de Corrupción'!$B$10:$B$249,0),42),"")</f>
        <v/>
      </c>
      <c r="Q112" s="62" t="str">
        <f>IFERROR(INDEX('Controles de Corrupción'!$C$10:$AZ$249,MATCH(A112,'Controles de Corrupción'!$B$10:$B$249,0),47),"")</f>
        <v/>
      </c>
    </row>
    <row r="113" spans="1:17" ht="50.25" customHeight="1" x14ac:dyDescent="0.25">
      <c r="A113" s="118" t="s">
        <v>736</v>
      </c>
      <c r="B113" s="967"/>
      <c r="C113" s="970"/>
      <c r="D113" s="800"/>
      <c r="E113" s="972"/>
      <c r="F113" s="801"/>
      <c r="G113" s="801"/>
      <c r="H113" s="965"/>
      <c r="I113" s="801"/>
      <c r="J113" s="801"/>
      <c r="K113" s="801"/>
      <c r="L113" s="801"/>
      <c r="M113" s="70" t="str">
        <f>IFERROR(INDEX('Controles de Corrupción'!$C$10:$AZ$249,MATCH(A113,'Controles de Corrupción'!$B$10:$B$249,0),4),"")</f>
        <v/>
      </c>
      <c r="N113" s="70" t="str">
        <f>IFERROR(INDEX('Controles de Corrupción'!$C$10:$AZ$249,MATCH(A113,'Controles de Corrupción'!$B$10:$B$249,0),40),"")</f>
        <v/>
      </c>
      <c r="O113" s="70" t="str">
        <f>IFERROR(INDEX('Controles de Corrupción'!$C$10:$AZ$249,MATCH(A113,'Controles de Corrupción'!$B$10:$B$249,0),41),"")</f>
        <v/>
      </c>
      <c r="P113" s="70" t="str">
        <f>IFERROR(INDEX('Controles de Corrupción'!$C$10:$AZ$249,MATCH(A113,'Controles de Corrupción'!$B$10:$B$249,0),42),"")</f>
        <v/>
      </c>
      <c r="Q113" s="62" t="str">
        <f>IFERROR(INDEX('Controles de Corrupción'!$C$10:$AZ$249,MATCH(A113,'Controles de Corrupción'!$B$10:$B$249,0),47),"")</f>
        <v/>
      </c>
    </row>
    <row r="114" spans="1:17" ht="50.25" customHeight="1" x14ac:dyDescent="0.25">
      <c r="A114" s="118" t="s">
        <v>737</v>
      </c>
      <c r="B114" s="967"/>
      <c r="C114" s="970"/>
      <c r="D114" s="800"/>
      <c r="E114" s="972"/>
      <c r="F114" s="801"/>
      <c r="G114" s="801"/>
      <c r="H114" s="965"/>
      <c r="I114" s="801"/>
      <c r="J114" s="801"/>
      <c r="K114" s="801"/>
      <c r="L114" s="801"/>
      <c r="M114" s="70" t="str">
        <f>IFERROR(INDEX('Controles de Corrupción'!$C$10:$AZ$249,MATCH(A114,'Controles de Corrupción'!$B$10:$B$249,0),4),"")</f>
        <v/>
      </c>
      <c r="N114" s="70" t="str">
        <f>IFERROR(INDEX('Controles de Corrupción'!$C$10:$AZ$249,MATCH(A114,'Controles de Corrupción'!$B$10:$B$249,0),40),"")</f>
        <v/>
      </c>
      <c r="O114" s="70" t="str">
        <f>IFERROR(INDEX('Controles de Corrupción'!$C$10:$AZ$249,MATCH(A114,'Controles de Corrupción'!$B$10:$B$249,0),41),"")</f>
        <v/>
      </c>
      <c r="P114" s="70" t="str">
        <f>IFERROR(INDEX('Controles de Corrupción'!$C$10:$AZ$249,MATCH(A114,'Controles de Corrupción'!$B$10:$B$249,0),42),"")</f>
        <v/>
      </c>
      <c r="Q114" s="62" t="str">
        <f>IFERROR(INDEX('Controles de Corrupción'!$C$10:$AZ$249,MATCH(A114,'Controles de Corrupción'!$B$10:$B$249,0),47),"")</f>
        <v/>
      </c>
    </row>
    <row r="115" spans="1:17" ht="50.25" customHeight="1" x14ac:dyDescent="0.25">
      <c r="A115" s="118" t="s">
        <v>738</v>
      </c>
      <c r="B115" s="967"/>
      <c r="C115" s="970"/>
      <c r="D115" s="800"/>
      <c r="E115" s="972"/>
      <c r="F115" s="801"/>
      <c r="G115" s="801"/>
      <c r="H115" s="965"/>
      <c r="I115" s="801"/>
      <c r="J115" s="801"/>
      <c r="K115" s="801"/>
      <c r="L115" s="801"/>
      <c r="M115" s="70" t="str">
        <f>IFERROR(INDEX('Controles de Corrupción'!$C$10:$AZ$249,MATCH(A115,'Controles de Corrupción'!$B$10:$B$249,0),4),"")</f>
        <v/>
      </c>
      <c r="N115" s="70" t="str">
        <f>IFERROR(INDEX('Controles de Corrupción'!$C$10:$AZ$249,MATCH(A115,'Controles de Corrupción'!$B$10:$B$249,0),40),"")</f>
        <v/>
      </c>
      <c r="O115" s="70" t="str">
        <f>IFERROR(INDEX('Controles de Corrupción'!$C$10:$AZ$249,MATCH(A115,'Controles de Corrupción'!$B$10:$B$249,0),41),"")</f>
        <v/>
      </c>
      <c r="P115" s="70" t="str">
        <f>IFERROR(INDEX('Controles de Corrupción'!$C$10:$AZ$249,MATCH(A115,'Controles de Corrupción'!$B$10:$B$249,0),42),"")</f>
        <v/>
      </c>
      <c r="Q115" s="62" t="str">
        <f>IFERROR(INDEX('Controles de Corrupción'!$C$10:$AZ$249,MATCH(A115,'Controles de Corrupción'!$B$10:$B$249,0),47),"")</f>
        <v/>
      </c>
    </row>
    <row r="116" spans="1:17" ht="50.25" customHeight="1" x14ac:dyDescent="0.25">
      <c r="A116" s="118" t="s">
        <v>739</v>
      </c>
      <c r="B116" s="967"/>
      <c r="C116" s="970"/>
      <c r="D116" s="800"/>
      <c r="E116" s="972"/>
      <c r="F116" s="801"/>
      <c r="G116" s="801"/>
      <c r="H116" s="965"/>
      <c r="I116" s="801"/>
      <c r="J116" s="801"/>
      <c r="K116" s="801"/>
      <c r="L116" s="801"/>
      <c r="M116" s="70" t="str">
        <f>IFERROR(INDEX('Controles de Corrupción'!$C$10:$AZ$249,MATCH(A116,'Controles de Corrupción'!$B$10:$B$249,0),4),"")</f>
        <v/>
      </c>
      <c r="N116" s="70" t="str">
        <f>IFERROR(INDEX('Controles de Corrupción'!$C$10:$AZ$249,MATCH(A116,'Controles de Corrupción'!$B$10:$B$249,0),40),"")</f>
        <v/>
      </c>
      <c r="O116" s="70" t="str">
        <f>IFERROR(INDEX('Controles de Corrupción'!$C$10:$AZ$249,MATCH(A116,'Controles de Corrupción'!$B$10:$B$249,0),41),"")</f>
        <v/>
      </c>
      <c r="P116" s="70" t="str">
        <f>IFERROR(INDEX('Controles de Corrupción'!$C$10:$AZ$249,MATCH(A116,'Controles de Corrupción'!$B$10:$B$249,0),42),"")</f>
        <v/>
      </c>
      <c r="Q116" s="62" t="str">
        <f>IFERROR(INDEX('Controles de Corrupción'!$C$10:$AZ$249,MATCH(A116,'Controles de Corrupción'!$B$10:$B$249,0),47),"")</f>
        <v/>
      </c>
    </row>
    <row r="117" spans="1:17" ht="50.25" customHeight="1" x14ac:dyDescent="0.25">
      <c r="A117" s="118" t="s">
        <v>740</v>
      </c>
      <c r="B117" s="968"/>
      <c r="C117" s="970"/>
      <c r="D117" s="800"/>
      <c r="E117" s="972"/>
      <c r="F117" s="801"/>
      <c r="G117" s="801"/>
      <c r="H117" s="879"/>
      <c r="I117" s="801"/>
      <c r="J117" s="801"/>
      <c r="K117" s="801"/>
      <c r="L117" s="801"/>
      <c r="M117" s="70" t="str">
        <f>IFERROR(INDEX('Controles de Corrupción'!$C$10:$AZ$249,MATCH(A117,'Controles de Corrupción'!$B$10:$B$249,0),4),"")</f>
        <v/>
      </c>
      <c r="N117" s="70" t="str">
        <f>IFERROR(INDEX('Controles de Corrupción'!$C$10:$AZ$249,MATCH(A117,'Controles de Corrupción'!$B$10:$B$249,0),40),"")</f>
        <v/>
      </c>
      <c r="O117" s="70" t="str">
        <f>IFERROR(INDEX('Controles de Corrupción'!$C$10:$AZ$249,MATCH(A117,'Controles de Corrupción'!$B$10:$B$249,0),41),"")</f>
        <v/>
      </c>
      <c r="P117" s="70" t="str">
        <f>IFERROR(INDEX('Controles de Corrupción'!$C$10:$AZ$249,MATCH(A117,'Controles de Corrupción'!$B$10:$B$249,0),42),"")</f>
        <v/>
      </c>
      <c r="Q117" s="62" t="str">
        <f>IFERROR(INDEX('Controles de Corrupción'!$C$10:$AZ$249,MATCH(A117,'Controles de Corrupción'!$B$10:$B$249,0),47),"")</f>
        <v/>
      </c>
    </row>
    <row r="118" spans="1:17" ht="50.25" customHeight="1" x14ac:dyDescent="0.25">
      <c r="A118" s="118" t="s">
        <v>741</v>
      </c>
      <c r="B118" s="966"/>
      <c r="C118" s="969" t="str">
        <f>IFERROR(INDEX('Riesgos de Corrupción'!$B$11:$BN$100,MATCH('Mapa Riesgo Corrupción'!B118,'Riesgos de Corrupción'!$B$11:$B$100,0),2),"")</f>
        <v/>
      </c>
      <c r="D118" s="804" t="str">
        <f>IFERROR(INDEX('Riesgos de Corrupción'!$B$11:$BN$100,MATCH('Mapa Riesgo Corrupción'!B118,'Riesgos de Corrupción'!$B$11:$B$100,0),4),"")</f>
        <v/>
      </c>
      <c r="E118" s="971" t="str">
        <f>IFERROR(INDEX('Riesgos de Corrupción'!$B$11:$BN$100,MATCH('Mapa Riesgo Corrupción'!B118,'Riesgos de Corrupción'!$B$11:$B$100,0),5),"")</f>
        <v/>
      </c>
      <c r="F118" s="878" t="str">
        <f>IFERROR(INDEX('Riesgos de Corrupción'!$B$11:$BN$100,MATCH('Mapa Riesgo Corrupción'!B118,'Riesgos de Corrupción'!$B$11:$B$100,0),18),"")</f>
        <v/>
      </c>
      <c r="G118" s="878" t="str">
        <f>IFERROR(INDEX('Riesgos de Corrupción'!$B$11:$BN$100,MATCH('Mapa Riesgo Corrupción'!B118,'Riesgos de Corrupción'!$B$11:$B$100,0),63),"")</f>
        <v/>
      </c>
      <c r="H118" s="964" t="str">
        <f>IFERROR(INDEX('Riesgos de Corrupción'!$B$11:$BN$100,MATCH('Mapa Riesgo Corrupción'!B118,'Riesgos de Corrupción'!$B$11:$B$100,0),64),"")</f>
        <v/>
      </c>
      <c r="I118" s="878" t="str">
        <f>IFERROR(INDEX('Controles de Corrupción'!$C$10:$AZ$249,MATCH('Mapa Riesgo Corrupción'!B118,'Controles de Corrupción'!$C$10:$C$249,0),33),"")</f>
        <v/>
      </c>
      <c r="J118" s="878" t="str">
        <f>IFERROR(INDEX('Controles de Corrupción'!$C$10:$AZ$249,MATCH('Mapa Riesgo Corrupción'!B118,'Controles de Corrupción'!$C$10:$C$249,0),36),"")</f>
        <v/>
      </c>
      <c r="K118" s="878" t="str">
        <f>IFERROR(INDEX('Controles de Corrupción'!$C$10:$AZ$249,MATCH('Mapa Riesgo Corrupción'!B118,'Controles de Corrupción'!$C$10:$C$249,0),37),"")</f>
        <v/>
      </c>
      <c r="L118" s="878" t="str">
        <f>IFERROR(INDEX('Controles de Corrupción'!$C$10:$AZ$249,MATCH('Mapa Riesgo Corrupción'!B118,'Controles de Corrupción'!$C$10:$C$249,0),38),"")</f>
        <v/>
      </c>
      <c r="M118" s="70" t="str">
        <f>IFERROR(INDEX('Controles de Corrupción'!$C$10:$AZ$249,MATCH(A118,'Controles de Corrupción'!$B$10:$B$249,0),4),"")</f>
        <v/>
      </c>
      <c r="N118" s="70" t="str">
        <f>IFERROR(INDEX('Controles de Corrupción'!$C$10:$AZ$249,MATCH(A118,'Controles de Corrupción'!$B$10:$B$249,0),40),"")</f>
        <v/>
      </c>
      <c r="O118" s="70" t="str">
        <f>IFERROR(INDEX('Controles de Corrupción'!$C$10:$AZ$249,MATCH(A118,'Controles de Corrupción'!$B$10:$B$249,0),41),"")</f>
        <v/>
      </c>
      <c r="P118" s="70" t="str">
        <f>IFERROR(INDEX('Controles de Corrupción'!$C$10:$AZ$249,MATCH(A118,'Controles de Corrupción'!$B$10:$B$249,0),42),"")</f>
        <v/>
      </c>
      <c r="Q118" s="62" t="str">
        <f>IFERROR(INDEX('Controles de Corrupción'!$C$10:$AZ$249,MATCH(A118,'Controles de Corrupción'!$B$10:$B$249,0),47),"")</f>
        <v/>
      </c>
    </row>
    <row r="119" spans="1:17" ht="50.25" customHeight="1" x14ac:dyDescent="0.25">
      <c r="A119" s="118" t="s">
        <v>742</v>
      </c>
      <c r="B119" s="967"/>
      <c r="C119" s="970"/>
      <c r="D119" s="800"/>
      <c r="E119" s="972"/>
      <c r="F119" s="801"/>
      <c r="G119" s="801"/>
      <c r="H119" s="965"/>
      <c r="I119" s="801"/>
      <c r="J119" s="801"/>
      <c r="K119" s="801"/>
      <c r="L119" s="801"/>
      <c r="M119" s="70" t="str">
        <f>IFERROR(INDEX('Controles de Corrupción'!$C$10:$AZ$249,MATCH(A119,'Controles de Corrupción'!$B$10:$B$249,0),4),"")</f>
        <v/>
      </c>
      <c r="N119" s="70" t="str">
        <f>IFERROR(INDEX('Controles de Corrupción'!$C$10:$AZ$249,MATCH(A119,'Controles de Corrupción'!$B$10:$B$249,0),40),"")</f>
        <v/>
      </c>
      <c r="O119" s="70" t="str">
        <f>IFERROR(INDEX('Controles de Corrupción'!$C$10:$AZ$249,MATCH(A119,'Controles de Corrupción'!$B$10:$B$249,0),41),"")</f>
        <v/>
      </c>
      <c r="P119" s="70" t="str">
        <f>IFERROR(INDEX('Controles de Corrupción'!$C$10:$AZ$249,MATCH(A119,'Controles de Corrupción'!$B$10:$B$249,0),42),"")</f>
        <v/>
      </c>
      <c r="Q119" s="62" t="str">
        <f>IFERROR(INDEX('Controles de Corrupción'!$C$10:$AZ$249,MATCH(A119,'Controles de Corrupción'!$B$10:$B$249,0),47),"")</f>
        <v/>
      </c>
    </row>
    <row r="120" spans="1:17" ht="50.25" customHeight="1" x14ac:dyDescent="0.25">
      <c r="A120" s="118" t="s">
        <v>743</v>
      </c>
      <c r="B120" s="967"/>
      <c r="C120" s="970"/>
      <c r="D120" s="800"/>
      <c r="E120" s="972"/>
      <c r="F120" s="801"/>
      <c r="G120" s="801"/>
      <c r="H120" s="965"/>
      <c r="I120" s="801"/>
      <c r="J120" s="801"/>
      <c r="K120" s="801"/>
      <c r="L120" s="801"/>
      <c r="M120" s="70" t="str">
        <f>IFERROR(INDEX('Controles de Corrupción'!$C$10:$AZ$249,MATCH(A120,'Controles de Corrupción'!$B$10:$B$249,0),4),"")</f>
        <v/>
      </c>
      <c r="N120" s="70" t="str">
        <f>IFERROR(INDEX('Controles de Corrupción'!$C$10:$AZ$249,MATCH(A120,'Controles de Corrupción'!$B$10:$B$249,0),40),"")</f>
        <v/>
      </c>
      <c r="O120" s="70" t="str">
        <f>IFERROR(INDEX('Controles de Corrupción'!$C$10:$AZ$249,MATCH(A120,'Controles de Corrupción'!$B$10:$B$249,0),41),"")</f>
        <v/>
      </c>
      <c r="P120" s="70" t="str">
        <f>IFERROR(INDEX('Controles de Corrupción'!$C$10:$AZ$249,MATCH(A120,'Controles de Corrupción'!$B$10:$B$249,0),42),"")</f>
        <v/>
      </c>
      <c r="Q120" s="62" t="str">
        <f>IFERROR(INDEX('Controles de Corrupción'!$C$10:$AZ$249,MATCH(A120,'Controles de Corrupción'!$B$10:$B$249,0),47),"")</f>
        <v/>
      </c>
    </row>
    <row r="121" spans="1:17" ht="50.25" customHeight="1" x14ac:dyDescent="0.25">
      <c r="A121" s="118" t="s">
        <v>744</v>
      </c>
      <c r="B121" s="967"/>
      <c r="C121" s="970"/>
      <c r="D121" s="800"/>
      <c r="E121" s="972"/>
      <c r="F121" s="801"/>
      <c r="G121" s="801"/>
      <c r="H121" s="965"/>
      <c r="I121" s="801"/>
      <c r="J121" s="801"/>
      <c r="K121" s="801"/>
      <c r="L121" s="801"/>
      <c r="M121" s="70" t="str">
        <f>IFERROR(INDEX('Controles de Corrupción'!$C$10:$AZ$249,MATCH(A121,'Controles de Corrupción'!$B$10:$B$249,0),4),"")</f>
        <v/>
      </c>
      <c r="N121" s="70" t="str">
        <f>IFERROR(INDEX('Controles de Corrupción'!$C$10:$AZ$249,MATCH(A121,'Controles de Corrupción'!$B$10:$B$249,0),40),"")</f>
        <v/>
      </c>
      <c r="O121" s="70" t="str">
        <f>IFERROR(INDEX('Controles de Corrupción'!$C$10:$AZ$249,MATCH(A121,'Controles de Corrupción'!$B$10:$B$249,0),41),"")</f>
        <v/>
      </c>
      <c r="P121" s="70" t="str">
        <f>IFERROR(INDEX('Controles de Corrupción'!$C$10:$AZ$249,MATCH(A121,'Controles de Corrupción'!$B$10:$B$249,0),42),"")</f>
        <v/>
      </c>
      <c r="Q121" s="62" t="str">
        <f>IFERROR(INDEX('Controles de Corrupción'!$C$10:$AZ$249,MATCH(A121,'Controles de Corrupción'!$B$10:$B$249,0),47),"")</f>
        <v/>
      </c>
    </row>
    <row r="122" spans="1:17" ht="50.25" customHeight="1" x14ac:dyDescent="0.25">
      <c r="A122" s="118" t="s">
        <v>745</v>
      </c>
      <c r="B122" s="967"/>
      <c r="C122" s="970"/>
      <c r="D122" s="800"/>
      <c r="E122" s="972"/>
      <c r="F122" s="801"/>
      <c r="G122" s="801"/>
      <c r="H122" s="965"/>
      <c r="I122" s="801"/>
      <c r="J122" s="801"/>
      <c r="K122" s="801"/>
      <c r="L122" s="801"/>
      <c r="M122" s="70" t="str">
        <f>IFERROR(INDEX('Controles de Corrupción'!$C$10:$AZ$249,MATCH(A122,'Controles de Corrupción'!$B$10:$B$249,0),4),"")</f>
        <v/>
      </c>
      <c r="N122" s="70" t="str">
        <f>IFERROR(INDEX('Controles de Corrupción'!$C$10:$AZ$249,MATCH(A122,'Controles de Corrupción'!$B$10:$B$249,0),40),"")</f>
        <v/>
      </c>
      <c r="O122" s="70" t="str">
        <f>IFERROR(INDEX('Controles de Corrupción'!$C$10:$AZ$249,MATCH(A122,'Controles de Corrupción'!$B$10:$B$249,0),41),"")</f>
        <v/>
      </c>
      <c r="P122" s="70" t="str">
        <f>IFERROR(INDEX('Controles de Corrupción'!$C$10:$AZ$249,MATCH(A122,'Controles de Corrupción'!$B$10:$B$249,0),42),"")</f>
        <v/>
      </c>
      <c r="Q122" s="62" t="str">
        <f>IFERROR(INDEX('Controles de Corrupción'!$C$10:$AZ$249,MATCH(A122,'Controles de Corrupción'!$B$10:$B$249,0),47),"")</f>
        <v/>
      </c>
    </row>
    <row r="123" spans="1:17" ht="50.25" customHeight="1" x14ac:dyDescent="0.25">
      <c r="A123" s="118" t="s">
        <v>746</v>
      </c>
      <c r="B123" s="968"/>
      <c r="C123" s="970"/>
      <c r="D123" s="800"/>
      <c r="E123" s="972"/>
      <c r="F123" s="801"/>
      <c r="G123" s="801"/>
      <c r="H123" s="879"/>
      <c r="I123" s="801"/>
      <c r="J123" s="801"/>
      <c r="K123" s="801"/>
      <c r="L123" s="801"/>
      <c r="M123" s="70" t="str">
        <f>IFERROR(INDEX('Controles de Corrupción'!$C$10:$AZ$249,MATCH(A123,'Controles de Corrupción'!$B$10:$B$249,0),4),"")</f>
        <v/>
      </c>
      <c r="N123" s="70" t="str">
        <f>IFERROR(INDEX('Controles de Corrupción'!$C$10:$AZ$249,MATCH(A123,'Controles de Corrupción'!$B$10:$B$249,0),40),"")</f>
        <v/>
      </c>
      <c r="O123" s="70" t="str">
        <f>IFERROR(INDEX('Controles de Corrupción'!$C$10:$AZ$249,MATCH(A123,'Controles de Corrupción'!$B$10:$B$249,0),41),"")</f>
        <v/>
      </c>
      <c r="P123" s="70" t="str">
        <f>IFERROR(INDEX('Controles de Corrupción'!$C$10:$AZ$249,MATCH(A123,'Controles de Corrupción'!$B$10:$B$249,0),42),"")</f>
        <v/>
      </c>
      <c r="Q123" s="62" t="str">
        <f>IFERROR(INDEX('Controles de Corrupción'!$C$10:$AZ$249,MATCH(A123,'Controles de Corrupción'!$B$10:$B$249,0),47),"")</f>
        <v/>
      </c>
    </row>
    <row r="124" spans="1:17" ht="50.25" customHeight="1" x14ac:dyDescent="0.25">
      <c r="A124" s="118" t="s">
        <v>747</v>
      </c>
      <c r="B124" s="966"/>
      <c r="C124" s="969" t="str">
        <f>IFERROR(INDEX('Riesgos de Corrupción'!$B$11:$BN$100,MATCH('Mapa Riesgo Corrupción'!B124,'Riesgos de Corrupción'!$B$11:$B$100,0),2),"")</f>
        <v/>
      </c>
      <c r="D124" s="804" t="str">
        <f>IFERROR(INDEX('Riesgos de Corrupción'!$B$11:$BN$100,MATCH('Mapa Riesgo Corrupción'!B124,'Riesgos de Corrupción'!$B$11:$B$100,0),4),"")</f>
        <v/>
      </c>
      <c r="E124" s="971" t="str">
        <f>IFERROR(INDEX('Riesgos de Corrupción'!$B$11:$BN$100,MATCH('Mapa Riesgo Corrupción'!B124,'Riesgos de Corrupción'!$B$11:$B$100,0),5),"")</f>
        <v/>
      </c>
      <c r="F124" s="878" t="str">
        <f>IFERROR(INDEX('Riesgos de Corrupción'!$B$11:$BN$100,MATCH('Mapa Riesgo Corrupción'!B124,'Riesgos de Corrupción'!$B$11:$B$100,0),18),"")</f>
        <v/>
      </c>
      <c r="G124" s="878" t="str">
        <f>IFERROR(INDEX('Riesgos de Corrupción'!$B$11:$BN$100,MATCH('Mapa Riesgo Corrupción'!B124,'Riesgos de Corrupción'!$B$11:$B$100,0),63),"")</f>
        <v/>
      </c>
      <c r="H124" s="964" t="str">
        <f>IFERROR(INDEX('Riesgos de Corrupción'!$B$11:$BN$100,MATCH('Mapa Riesgo Corrupción'!B124,'Riesgos de Corrupción'!$B$11:$B$100,0),64),"")</f>
        <v/>
      </c>
      <c r="I124" s="878" t="str">
        <f>IFERROR(INDEX('Controles de Corrupción'!$C$10:$AZ$249,MATCH('Mapa Riesgo Corrupción'!B124,'Controles de Corrupción'!$C$10:$C$249,0),33),"")</f>
        <v/>
      </c>
      <c r="J124" s="878" t="str">
        <f>IFERROR(INDEX('Controles de Corrupción'!$C$10:$AZ$249,MATCH('Mapa Riesgo Corrupción'!B124,'Controles de Corrupción'!$C$10:$C$249,0),36),"")</f>
        <v/>
      </c>
      <c r="K124" s="878" t="str">
        <f>IFERROR(INDEX('Controles de Corrupción'!$C$10:$AZ$249,MATCH('Mapa Riesgo Corrupción'!B124,'Controles de Corrupción'!$C$10:$C$249,0),37),"")</f>
        <v/>
      </c>
      <c r="L124" s="878" t="str">
        <f>IFERROR(INDEX('Controles de Corrupción'!$C$10:$AZ$249,MATCH('Mapa Riesgo Corrupción'!B124,'Controles de Corrupción'!$C$10:$C$249,0),38),"")</f>
        <v/>
      </c>
      <c r="M124" s="70" t="str">
        <f>IFERROR(INDEX('Controles de Corrupción'!$C$10:$AZ$249,MATCH(A124,'Controles de Corrupción'!$B$10:$B$249,0),4),"")</f>
        <v/>
      </c>
      <c r="N124" s="70" t="str">
        <f>IFERROR(INDEX('Controles de Corrupción'!$C$10:$AZ$249,MATCH(A124,'Controles de Corrupción'!$B$10:$B$249,0),40),"")</f>
        <v/>
      </c>
      <c r="O124" s="70" t="str">
        <f>IFERROR(INDEX('Controles de Corrupción'!$C$10:$AZ$249,MATCH(A124,'Controles de Corrupción'!$B$10:$B$249,0),41),"")</f>
        <v/>
      </c>
      <c r="P124" s="70" t="str">
        <f>IFERROR(INDEX('Controles de Corrupción'!$C$10:$AZ$249,MATCH(A124,'Controles de Corrupción'!$B$10:$B$249,0),42),"")</f>
        <v/>
      </c>
      <c r="Q124" s="62" t="str">
        <f>IFERROR(INDEX('Controles de Corrupción'!$C$10:$AZ$249,MATCH(A124,'Controles de Corrupción'!$B$10:$B$249,0),47),"")</f>
        <v/>
      </c>
    </row>
    <row r="125" spans="1:17" ht="50.25" customHeight="1" x14ac:dyDescent="0.25">
      <c r="A125" s="118" t="s">
        <v>748</v>
      </c>
      <c r="B125" s="967"/>
      <c r="C125" s="970"/>
      <c r="D125" s="800"/>
      <c r="E125" s="972"/>
      <c r="F125" s="801"/>
      <c r="G125" s="801"/>
      <c r="H125" s="965"/>
      <c r="I125" s="801"/>
      <c r="J125" s="801"/>
      <c r="K125" s="801"/>
      <c r="L125" s="801"/>
      <c r="M125" s="70" t="str">
        <f>IFERROR(INDEX('Controles de Corrupción'!$C$10:$AZ$249,MATCH(A125,'Controles de Corrupción'!$B$10:$B$249,0),4),"")</f>
        <v/>
      </c>
      <c r="N125" s="70" t="str">
        <f>IFERROR(INDEX('Controles de Corrupción'!$C$10:$AZ$249,MATCH(A125,'Controles de Corrupción'!$B$10:$B$249,0),40),"")</f>
        <v/>
      </c>
      <c r="O125" s="70" t="str">
        <f>IFERROR(INDEX('Controles de Corrupción'!$C$10:$AZ$249,MATCH(A125,'Controles de Corrupción'!$B$10:$B$249,0),41),"")</f>
        <v/>
      </c>
      <c r="P125" s="70" t="str">
        <f>IFERROR(INDEX('Controles de Corrupción'!$C$10:$AZ$249,MATCH(A125,'Controles de Corrupción'!$B$10:$B$249,0),42),"")</f>
        <v/>
      </c>
      <c r="Q125" s="62" t="str">
        <f>IFERROR(INDEX('Controles de Corrupción'!$C$10:$AZ$249,MATCH(A125,'Controles de Corrupción'!$B$10:$B$249,0),47),"")</f>
        <v/>
      </c>
    </row>
    <row r="126" spans="1:17" ht="50.25" customHeight="1" x14ac:dyDescent="0.25">
      <c r="A126" s="118" t="s">
        <v>749</v>
      </c>
      <c r="B126" s="967"/>
      <c r="C126" s="970"/>
      <c r="D126" s="800"/>
      <c r="E126" s="972"/>
      <c r="F126" s="801"/>
      <c r="G126" s="801"/>
      <c r="H126" s="965"/>
      <c r="I126" s="801"/>
      <c r="J126" s="801"/>
      <c r="K126" s="801"/>
      <c r="L126" s="801"/>
      <c r="M126" s="70" t="str">
        <f>IFERROR(INDEX('Controles de Corrupción'!$C$10:$AZ$249,MATCH(A126,'Controles de Corrupción'!$B$10:$B$249,0),4),"")</f>
        <v/>
      </c>
      <c r="N126" s="70" t="str">
        <f>IFERROR(INDEX('Controles de Corrupción'!$C$10:$AZ$249,MATCH(A126,'Controles de Corrupción'!$B$10:$B$249,0),40),"")</f>
        <v/>
      </c>
      <c r="O126" s="70" t="str">
        <f>IFERROR(INDEX('Controles de Corrupción'!$C$10:$AZ$249,MATCH(A126,'Controles de Corrupción'!$B$10:$B$249,0),41),"")</f>
        <v/>
      </c>
      <c r="P126" s="70" t="str">
        <f>IFERROR(INDEX('Controles de Corrupción'!$C$10:$AZ$249,MATCH(A126,'Controles de Corrupción'!$B$10:$B$249,0),42),"")</f>
        <v/>
      </c>
      <c r="Q126" s="62" t="str">
        <f>IFERROR(INDEX('Controles de Corrupción'!$C$10:$AZ$249,MATCH(A126,'Controles de Corrupción'!$B$10:$B$249,0),47),"")</f>
        <v/>
      </c>
    </row>
    <row r="127" spans="1:17" ht="50.25" customHeight="1" x14ac:dyDescent="0.25">
      <c r="A127" s="118" t="s">
        <v>750</v>
      </c>
      <c r="B127" s="967"/>
      <c r="C127" s="970"/>
      <c r="D127" s="800"/>
      <c r="E127" s="972"/>
      <c r="F127" s="801"/>
      <c r="G127" s="801"/>
      <c r="H127" s="965"/>
      <c r="I127" s="801"/>
      <c r="J127" s="801"/>
      <c r="K127" s="801"/>
      <c r="L127" s="801"/>
      <c r="M127" s="70" t="str">
        <f>IFERROR(INDEX('Controles de Corrupción'!$C$10:$AZ$249,MATCH(A127,'Controles de Corrupción'!$B$10:$B$249,0),4),"")</f>
        <v/>
      </c>
      <c r="N127" s="70" t="str">
        <f>IFERROR(INDEX('Controles de Corrupción'!$C$10:$AZ$249,MATCH(A127,'Controles de Corrupción'!$B$10:$B$249,0),40),"")</f>
        <v/>
      </c>
      <c r="O127" s="70" t="str">
        <f>IFERROR(INDEX('Controles de Corrupción'!$C$10:$AZ$249,MATCH(A127,'Controles de Corrupción'!$B$10:$B$249,0),41),"")</f>
        <v/>
      </c>
      <c r="P127" s="70" t="str">
        <f>IFERROR(INDEX('Controles de Corrupción'!$C$10:$AZ$249,MATCH(A127,'Controles de Corrupción'!$B$10:$B$249,0),42),"")</f>
        <v/>
      </c>
      <c r="Q127" s="62" t="str">
        <f>IFERROR(INDEX('Controles de Corrupción'!$C$10:$AZ$249,MATCH(A127,'Controles de Corrupción'!$B$10:$B$249,0),47),"")</f>
        <v/>
      </c>
    </row>
    <row r="128" spans="1:17" ht="50.25" customHeight="1" x14ac:dyDescent="0.25">
      <c r="A128" s="118" t="s">
        <v>751</v>
      </c>
      <c r="B128" s="967"/>
      <c r="C128" s="970"/>
      <c r="D128" s="800"/>
      <c r="E128" s="972"/>
      <c r="F128" s="801"/>
      <c r="G128" s="801"/>
      <c r="H128" s="965"/>
      <c r="I128" s="801"/>
      <c r="J128" s="801"/>
      <c r="K128" s="801"/>
      <c r="L128" s="801"/>
      <c r="M128" s="70" t="str">
        <f>IFERROR(INDEX('Controles de Corrupción'!$C$10:$AZ$249,MATCH(A128,'Controles de Corrupción'!$B$10:$B$249,0),4),"")</f>
        <v/>
      </c>
      <c r="N128" s="70" t="str">
        <f>IFERROR(INDEX('Controles de Corrupción'!$C$10:$AZ$249,MATCH(A128,'Controles de Corrupción'!$B$10:$B$249,0),40),"")</f>
        <v/>
      </c>
      <c r="O128" s="70" t="str">
        <f>IFERROR(INDEX('Controles de Corrupción'!$C$10:$AZ$249,MATCH(A128,'Controles de Corrupción'!$B$10:$B$249,0),41),"")</f>
        <v/>
      </c>
      <c r="P128" s="70" t="str">
        <f>IFERROR(INDEX('Controles de Corrupción'!$C$10:$AZ$249,MATCH(A128,'Controles de Corrupción'!$B$10:$B$249,0),42),"")</f>
        <v/>
      </c>
      <c r="Q128" s="62" t="str">
        <f>IFERROR(INDEX('Controles de Corrupción'!$C$10:$AZ$249,MATCH(A128,'Controles de Corrupción'!$B$10:$B$249,0),47),"")</f>
        <v/>
      </c>
    </row>
    <row r="129" spans="1:17" ht="50.25" customHeight="1" x14ac:dyDescent="0.25">
      <c r="A129" s="118" t="s">
        <v>752</v>
      </c>
      <c r="B129" s="968"/>
      <c r="C129" s="970"/>
      <c r="D129" s="800"/>
      <c r="E129" s="972"/>
      <c r="F129" s="801"/>
      <c r="G129" s="801"/>
      <c r="H129" s="879"/>
      <c r="I129" s="801"/>
      <c r="J129" s="801"/>
      <c r="K129" s="801"/>
      <c r="L129" s="801"/>
      <c r="M129" s="70" t="str">
        <f>IFERROR(INDEX('Controles de Corrupción'!$C$10:$AZ$249,MATCH(A129,'Controles de Corrupción'!$B$10:$B$249,0),4),"")</f>
        <v/>
      </c>
      <c r="N129" s="70" t="str">
        <f>IFERROR(INDEX('Controles de Corrupción'!$C$10:$AZ$249,MATCH(A129,'Controles de Corrupción'!$B$10:$B$249,0),40),"")</f>
        <v/>
      </c>
      <c r="O129" s="70" t="str">
        <f>IFERROR(INDEX('Controles de Corrupción'!$C$10:$AZ$249,MATCH(A129,'Controles de Corrupción'!$B$10:$B$249,0),41),"")</f>
        <v/>
      </c>
      <c r="P129" s="70" t="str">
        <f>IFERROR(INDEX('Controles de Corrupción'!$C$10:$AZ$249,MATCH(A129,'Controles de Corrupción'!$B$10:$B$249,0),42),"")</f>
        <v/>
      </c>
      <c r="Q129" s="62" t="str">
        <f>IFERROR(INDEX('Controles de Corrupción'!$C$10:$AZ$249,MATCH(A129,'Controles de Corrupción'!$B$10:$B$249,0),47),"")</f>
        <v/>
      </c>
    </row>
    <row r="130" spans="1:17" ht="50.25" customHeight="1" x14ac:dyDescent="0.25">
      <c r="A130" s="118" t="s">
        <v>753</v>
      </c>
      <c r="B130" s="966"/>
      <c r="C130" s="969" t="str">
        <f>IFERROR(INDEX('Riesgos de Corrupción'!$B$11:$BN$100,MATCH('Mapa Riesgo Corrupción'!B130,'Riesgos de Corrupción'!$B$11:$B$100,0),2),"")</f>
        <v/>
      </c>
      <c r="D130" s="804" t="str">
        <f>IFERROR(INDEX('Riesgos de Corrupción'!$B$11:$BN$100,MATCH('Mapa Riesgo Corrupción'!B130,'Riesgos de Corrupción'!$B$11:$B$100,0),4),"")</f>
        <v/>
      </c>
      <c r="E130" s="971" t="str">
        <f>IFERROR(INDEX('Riesgos de Corrupción'!$B$11:$BN$100,MATCH('Mapa Riesgo Corrupción'!B130,'Riesgos de Corrupción'!$B$11:$B$100,0),5),"")</f>
        <v/>
      </c>
      <c r="F130" s="878" t="str">
        <f>IFERROR(INDEX('Riesgos de Corrupción'!$B$11:$BN$100,MATCH('Mapa Riesgo Corrupción'!B130,'Riesgos de Corrupción'!$B$11:$B$100,0),18),"")</f>
        <v/>
      </c>
      <c r="G130" s="878" t="str">
        <f>IFERROR(INDEX('Riesgos de Corrupción'!$B$11:$BN$100,MATCH('Mapa Riesgo Corrupción'!B130,'Riesgos de Corrupción'!$B$11:$B$100,0),63),"")</f>
        <v/>
      </c>
      <c r="H130" s="964" t="str">
        <f>IFERROR(INDEX('Riesgos de Corrupción'!$B$11:$BN$100,MATCH('Mapa Riesgo Corrupción'!B130,'Riesgos de Corrupción'!$B$11:$B$100,0),64),"")</f>
        <v/>
      </c>
      <c r="I130" s="878" t="str">
        <f>IFERROR(INDEX('Controles de Corrupción'!$C$10:$AZ$249,MATCH('Mapa Riesgo Corrupción'!B130,'Controles de Corrupción'!$C$10:$C$249,0),33),"")</f>
        <v/>
      </c>
      <c r="J130" s="878" t="str">
        <f>IFERROR(INDEX('Controles de Corrupción'!$C$10:$AZ$249,MATCH('Mapa Riesgo Corrupción'!B130,'Controles de Corrupción'!$C$10:$C$249,0),36),"")</f>
        <v/>
      </c>
      <c r="K130" s="878" t="str">
        <f>IFERROR(INDEX('Controles de Corrupción'!$C$10:$AZ$249,MATCH('Mapa Riesgo Corrupción'!B130,'Controles de Corrupción'!$C$10:$C$249,0),37),"")</f>
        <v/>
      </c>
      <c r="L130" s="878" t="str">
        <f>IFERROR(INDEX('Controles de Corrupción'!$C$10:$AZ$249,MATCH('Mapa Riesgo Corrupción'!B130,'Controles de Corrupción'!$C$10:$C$249,0),38),"")</f>
        <v/>
      </c>
      <c r="M130" s="70" t="str">
        <f>IFERROR(INDEX('Controles de Corrupción'!$C$10:$AZ$249,MATCH(A130,'Controles de Corrupción'!$B$10:$B$249,0),4),"")</f>
        <v/>
      </c>
      <c r="N130" s="70" t="str">
        <f>IFERROR(INDEX('Controles de Corrupción'!$C$10:$AZ$249,MATCH(A130,'Controles de Corrupción'!$B$10:$B$249,0),40),"")</f>
        <v/>
      </c>
      <c r="O130" s="70" t="str">
        <f>IFERROR(INDEX('Controles de Corrupción'!$C$10:$AZ$249,MATCH(A130,'Controles de Corrupción'!$B$10:$B$249,0),41),"")</f>
        <v/>
      </c>
      <c r="P130" s="70" t="str">
        <f>IFERROR(INDEX('Controles de Corrupción'!$C$10:$AZ$249,MATCH(A130,'Controles de Corrupción'!$B$10:$B$249,0),42),"")</f>
        <v/>
      </c>
      <c r="Q130" s="62" t="str">
        <f>IFERROR(INDEX('Controles de Corrupción'!$C$10:$AZ$249,MATCH(A130,'Controles de Corrupción'!$B$10:$B$249,0),47),"")</f>
        <v/>
      </c>
    </row>
    <row r="131" spans="1:17" ht="50.25" customHeight="1" x14ac:dyDescent="0.25">
      <c r="A131" s="118" t="s">
        <v>754</v>
      </c>
      <c r="B131" s="967"/>
      <c r="C131" s="970"/>
      <c r="D131" s="800"/>
      <c r="E131" s="972"/>
      <c r="F131" s="801"/>
      <c r="G131" s="801"/>
      <c r="H131" s="965"/>
      <c r="I131" s="801"/>
      <c r="J131" s="801"/>
      <c r="K131" s="801"/>
      <c r="L131" s="801"/>
      <c r="M131" s="70" t="str">
        <f>IFERROR(INDEX('Controles de Corrupción'!$C$10:$AZ$249,MATCH(A131,'Controles de Corrupción'!$B$10:$B$249,0),4),"")</f>
        <v/>
      </c>
      <c r="N131" s="70" t="str">
        <f>IFERROR(INDEX('Controles de Corrupción'!$C$10:$AZ$249,MATCH(A131,'Controles de Corrupción'!$B$10:$B$249,0),40),"")</f>
        <v/>
      </c>
      <c r="O131" s="70" t="str">
        <f>IFERROR(INDEX('Controles de Corrupción'!$C$10:$AZ$249,MATCH(A131,'Controles de Corrupción'!$B$10:$B$249,0),41),"")</f>
        <v/>
      </c>
      <c r="P131" s="70" t="str">
        <f>IFERROR(INDEX('Controles de Corrupción'!$C$10:$AZ$249,MATCH(A131,'Controles de Corrupción'!$B$10:$B$249,0),42),"")</f>
        <v/>
      </c>
      <c r="Q131" s="62" t="str">
        <f>IFERROR(INDEX('Controles de Corrupción'!$C$10:$AZ$249,MATCH(A131,'Controles de Corrupción'!$B$10:$B$249,0),47),"")</f>
        <v/>
      </c>
    </row>
    <row r="132" spans="1:17" ht="50.25" customHeight="1" x14ac:dyDescent="0.25">
      <c r="A132" s="118" t="s">
        <v>755</v>
      </c>
      <c r="B132" s="967"/>
      <c r="C132" s="970"/>
      <c r="D132" s="800"/>
      <c r="E132" s="972"/>
      <c r="F132" s="801"/>
      <c r="G132" s="801"/>
      <c r="H132" s="965"/>
      <c r="I132" s="801"/>
      <c r="J132" s="801"/>
      <c r="K132" s="801"/>
      <c r="L132" s="801"/>
      <c r="M132" s="70" t="str">
        <f>IFERROR(INDEX('Controles de Corrupción'!$C$10:$AZ$249,MATCH(A132,'Controles de Corrupción'!$B$10:$B$249,0),4),"")</f>
        <v/>
      </c>
      <c r="N132" s="70" t="str">
        <f>IFERROR(INDEX('Controles de Corrupción'!$C$10:$AZ$249,MATCH(A132,'Controles de Corrupción'!$B$10:$B$249,0),40),"")</f>
        <v/>
      </c>
      <c r="O132" s="70" t="str">
        <f>IFERROR(INDEX('Controles de Corrupción'!$C$10:$AZ$249,MATCH(A132,'Controles de Corrupción'!$B$10:$B$249,0),41),"")</f>
        <v/>
      </c>
      <c r="P132" s="70" t="str">
        <f>IFERROR(INDEX('Controles de Corrupción'!$C$10:$AZ$249,MATCH(A132,'Controles de Corrupción'!$B$10:$B$249,0),42),"")</f>
        <v/>
      </c>
      <c r="Q132" s="62" t="str">
        <f>IFERROR(INDEX('Controles de Corrupción'!$C$10:$AZ$249,MATCH(A132,'Controles de Corrupción'!$B$10:$B$249,0),47),"")</f>
        <v/>
      </c>
    </row>
    <row r="133" spans="1:17" ht="50.25" customHeight="1" x14ac:dyDescent="0.25">
      <c r="A133" s="118" t="s">
        <v>756</v>
      </c>
      <c r="B133" s="967"/>
      <c r="C133" s="970"/>
      <c r="D133" s="800"/>
      <c r="E133" s="972"/>
      <c r="F133" s="801"/>
      <c r="G133" s="801"/>
      <c r="H133" s="965"/>
      <c r="I133" s="801"/>
      <c r="J133" s="801"/>
      <c r="K133" s="801"/>
      <c r="L133" s="801"/>
      <c r="M133" s="70" t="str">
        <f>IFERROR(INDEX('Controles de Corrupción'!$C$10:$AZ$249,MATCH(A133,'Controles de Corrupción'!$B$10:$B$249,0),4),"")</f>
        <v/>
      </c>
      <c r="N133" s="70" t="str">
        <f>IFERROR(INDEX('Controles de Corrupción'!$C$10:$AZ$249,MATCH(A133,'Controles de Corrupción'!$B$10:$B$249,0),40),"")</f>
        <v/>
      </c>
      <c r="O133" s="70" t="str">
        <f>IFERROR(INDEX('Controles de Corrupción'!$C$10:$AZ$249,MATCH(A133,'Controles de Corrupción'!$B$10:$B$249,0),41),"")</f>
        <v/>
      </c>
      <c r="P133" s="70" t="str">
        <f>IFERROR(INDEX('Controles de Corrupción'!$C$10:$AZ$249,MATCH(A133,'Controles de Corrupción'!$B$10:$B$249,0),42),"")</f>
        <v/>
      </c>
      <c r="Q133" s="62" t="str">
        <f>IFERROR(INDEX('Controles de Corrupción'!$C$10:$AZ$249,MATCH(A133,'Controles de Corrupción'!$B$10:$B$249,0),47),"")</f>
        <v/>
      </c>
    </row>
    <row r="134" spans="1:17" ht="50.25" customHeight="1" x14ac:dyDescent="0.25">
      <c r="A134" s="118" t="s">
        <v>757</v>
      </c>
      <c r="B134" s="967"/>
      <c r="C134" s="970"/>
      <c r="D134" s="800"/>
      <c r="E134" s="972"/>
      <c r="F134" s="801"/>
      <c r="G134" s="801"/>
      <c r="H134" s="965"/>
      <c r="I134" s="801"/>
      <c r="J134" s="801"/>
      <c r="K134" s="801"/>
      <c r="L134" s="801"/>
      <c r="M134" s="70" t="str">
        <f>IFERROR(INDEX('Controles de Corrupción'!$C$10:$AZ$249,MATCH(A134,'Controles de Corrupción'!$B$10:$B$249,0),4),"")</f>
        <v/>
      </c>
      <c r="N134" s="70" t="str">
        <f>IFERROR(INDEX('Controles de Corrupción'!$C$10:$AZ$249,MATCH(A134,'Controles de Corrupción'!$B$10:$B$249,0),40),"")</f>
        <v/>
      </c>
      <c r="O134" s="70" t="str">
        <f>IFERROR(INDEX('Controles de Corrupción'!$C$10:$AZ$249,MATCH(A134,'Controles de Corrupción'!$B$10:$B$249,0),41),"")</f>
        <v/>
      </c>
      <c r="P134" s="70" t="str">
        <f>IFERROR(INDEX('Controles de Corrupción'!$C$10:$AZ$249,MATCH(A134,'Controles de Corrupción'!$B$10:$B$249,0),42),"")</f>
        <v/>
      </c>
      <c r="Q134" s="62" t="str">
        <f>IFERROR(INDEX('Controles de Corrupción'!$C$10:$AZ$249,MATCH(A134,'Controles de Corrupción'!$B$10:$B$249,0),47),"")</f>
        <v/>
      </c>
    </row>
    <row r="135" spans="1:17" ht="50.25" customHeight="1" x14ac:dyDescent="0.25">
      <c r="A135" s="118" t="s">
        <v>758</v>
      </c>
      <c r="B135" s="968"/>
      <c r="C135" s="970"/>
      <c r="D135" s="800"/>
      <c r="E135" s="972"/>
      <c r="F135" s="801"/>
      <c r="G135" s="801"/>
      <c r="H135" s="879"/>
      <c r="I135" s="801"/>
      <c r="J135" s="801"/>
      <c r="K135" s="801"/>
      <c r="L135" s="801"/>
      <c r="M135" s="70" t="str">
        <f>IFERROR(INDEX('Controles de Corrupción'!$C$10:$AZ$249,MATCH(A135,'Controles de Corrupción'!$B$10:$B$249,0),4),"")</f>
        <v/>
      </c>
      <c r="N135" s="70" t="str">
        <f>IFERROR(INDEX('Controles de Corrupción'!$C$10:$AZ$249,MATCH(A135,'Controles de Corrupción'!$B$10:$B$249,0),40),"")</f>
        <v/>
      </c>
      <c r="O135" s="70" t="str">
        <f>IFERROR(INDEX('Controles de Corrupción'!$C$10:$AZ$249,MATCH(A135,'Controles de Corrupción'!$B$10:$B$249,0),41),"")</f>
        <v/>
      </c>
      <c r="P135" s="70" t="str">
        <f>IFERROR(INDEX('Controles de Corrupción'!$C$10:$AZ$249,MATCH(A135,'Controles de Corrupción'!$B$10:$B$249,0),42),"")</f>
        <v/>
      </c>
      <c r="Q135" s="62" t="str">
        <f>IFERROR(INDEX('Controles de Corrupción'!$C$10:$AZ$249,MATCH(A135,'Controles de Corrupción'!$B$10:$B$249,0),47),"")</f>
        <v/>
      </c>
    </row>
    <row r="136" spans="1:17" ht="50.25" customHeight="1" x14ac:dyDescent="0.25">
      <c r="A136" s="118" t="s">
        <v>759</v>
      </c>
      <c r="B136" s="966"/>
      <c r="C136" s="969" t="str">
        <f>IFERROR(INDEX('Riesgos de Corrupción'!$B$11:$BN$100,MATCH('Mapa Riesgo Corrupción'!B136,'Riesgos de Corrupción'!$B$11:$B$100,0),2),"")</f>
        <v/>
      </c>
      <c r="D136" s="804" t="str">
        <f>IFERROR(INDEX('Riesgos de Corrupción'!$B$11:$BN$100,MATCH('Mapa Riesgo Corrupción'!B136,'Riesgos de Corrupción'!$B$11:$B$100,0),4),"")</f>
        <v/>
      </c>
      <c r="E136" s="971" t="str">
        <f>IFERROR(INDEX('Riesgos de Corrupción'!$B$11:$BN$100,MATCH('Mapa Riesgo Corrupción'!B136,'Riesgos de Corrupción'!$B$11:$B$100,0),5),"")</f>
        <v/>
      </c>
      <c r="F136" s="878" t="str">
        <f>IFERROR(INDEX('Riesgos de Corrupción'!$B$11:$BN$100,MATCH('Mapa Riesgo Corrupción'!B136,'Riesgos de Corrupción'!$B$11:$B$100,0),18),"")</f>
        <v/>
      </c>
      <c r="G136" s="878" t="str">
        <f>IFERROR(INDEX('Riesgos de Corrupción'!$B$11:$BN$100,MATCH('Mapa Riesgo Corrupción'!B136,'Riesgos de Corrupción'!$B$11:$B$100,0),63),"")</f>
        <v/>
      </c>
      <c r="H136" s="964" t="str">
        <f>IFERROR(INDEX('Riesgos de Corrupción'!$B$11:$BN$100,MATCH('Mapa Riesgo Corrupción'!B136,'Riesgos de Corrupción'!$B$11:$B$100,0),64),"")</f>
        <v/>
      </c>
      <c r="I136" s="878" t="str">
        <f>IFERROR(INDEX('Controles de Corrupción'!$C$10:$AZ$249,MATCH('Mapa Riesgo Corrupción'!B136,'Controles de Corrupción'!$C$10:$C$249,0),33),"")</f>
        <v/>
      </c>
      <c r="J136" s="878" t="str">
        <f>IFERROR(INDEX('Controles de Corrupción'!$C$10:$AZ$249,MATCH('Mapa Riesgo Corrupción'!B136,'Controles de Corrupción'!$C$10:$C$249,0),36),"")</f>
        <v/>
      </c>
      <c r="K136" s="878" t="str">
        <f>IFERROR(INDEX('Controles de Corrupción'!$C$10:$AZ$249,MATCH('Mapa Riesgo Corrupción'!B136,'Controles de Corrupción'!$C$10:$C$249,0),37),"")</f>
        <v/>
      </c>
      <c r="L136" s="878" t="str">
        <f>IFERROR(INDEX('Controles de Corrupción'!$C$10:$AZ$249,MATCH('Mapa Riesgo Corrupción'!B136,'Controles de Corrupción'!$C$10:$C$249,0),38),"")</f>
        <v/>
      </c>
      <c r="M136" s="70" t="str">
        <f>IFERROR(INDEX('Controles de Corrupción'!$C$10:$AZ$249,MATCH(A136,'Controles de Corrupción'!$B$10:$B$249,0),4),"")</f>
        <v/>
      </c>
      <c r="N136" s="70" t="str">
        <f>IFERROR(INDEX('Controles de Corrupción'!$C$10:$AZ$249,MATCH(A136,'Controles de Corrupción'!$B$10:$B$249,0),40),"")</f>
        <v/>
      </c>
      <c r="O136" s="70" t="str">
        <f>IFERROR(INDEX('Controles de Corrupción'!$C$10:$AZ$249,MATCH(A136,'Controles de Corrupción'!$B$10:$B$249,0),41),"")</f>
        <v/>
      </c>
      <c r="P136" s="70" t="str">
        <f>IFERROR(INDEX('Controles de Corrupción'!$C$10:$AZ$249,MATCH(A136,'Controles de Corrupción'!$B$10:$B$249,0),42),"")</f>
        <v/>
      </c>
      <c r="Q136" s="62" t="str">
        <f>IFERROR(INDEX('Controles de Corrupción'!$C$10:$AZ$249,MATCH(A136,'Controles de Corrupción'!$B$10:$B$249,0),47),"")</f>
        <v/>
      </c>
    </row>
    <row r="137" spans="1:17" ht="50.25" customHeight="1" x14ac:dyDescent="0.25">
      <c r="A137" s="118" t="s">
        <v>760</v>
      </c>
      <c r="B137" s="967"/>
      <c r="C137" s="970"/>
      <c r="D137" s="800"/>
      <c r="E137" s="972"/>
      <c r="F137" s="801"/>
      <c r="G137" s="801"/>
      <c r="H137" s="965"/>
      <c r="I137" s="801"/>
      <c r="J137" s="801"/>
      <c r="K137" s="801"/>
      <c r="L137" s="801"/>
      <c r="M137" s="70" t="str">
        <f>IFERROR(INDEX('Controles de Corrupción'!$C$10:$AZ$249,MATCH(A137,'Controles de Corrupción'!$B$10:$B$249,0),4),"")</f>
        <v/>
      </c>
      <c r="N137" s="70" t="str">
        <f>IFERROR(INDEX('Controles de Corrupción'!$C$10:$AZ$249,MATCH(A137,'Controles de Corrupción'!$B$10:$B$249,0),40),"")</f>
        <v/>
      </c>
      <c r="O137" s="70" t="str">
        <f>IFERROR(INDEX('Controles de Corrupción'!$C$10:$AZ$249,MATCH(A137,'Controles de Corrupción'!$B$10:$B$249,0),41),"")</f>
        <v/>
      </c>
      <c r="P137" s="70" t="str">
        <f>IFERROR(INDEX('Controles de Corrupción'!$C$10:$AZ$249,MATCH(A137,'Controles de Corrupción'!$B$10:$B$249,0),42),"")</f>
        <v/>
      </c>
      <c r="Q137" s="62" t="str">
        <f>IFERROR(INDEX('Controles de Corrupción'!$C$10:$AZ$249,MATCH(A137,'Controles de Corrupción'!$B$10:$B$249,0),47),"")</f>
        <v/>
      </c>
    </row>
    <row r="138" spans="1:17" ht="50.25" customHeight="1" x14ac:dyDescent="0.25">
      <c r="A138" s="118" t="s">
        <v>761</v>
      </c>
      <c r="B138" s="967"/>
      <c r="C138" s="970"/>
      <c r="D138" s="800"/>
      <c r="E138" s="972"/>
      <c r="F138" s="801"/>
      <c r="G138" s="801"/>
      <c r="H138" s="965"/>
      <c r="I138" s="801"/>
      <c r="J138" s="801"/>
      <c r="K138" s="801"/>
      <c r="L138" s="801"/>
      <c r="M138" s="70" t="str">
        <f>IFERROR(INDEX('Controles de Corrupción'!$C$10:$AZ$249,MATCH(A138,'Controles de Corrupción'!$B$10:$B$249,0),4),"")</f>
        <v/>
      </c>
      <c r="N138" s="70" t="str">
        <f>IFERROR(INDEX('Controles de Corrupción'!$C$10:$AZ$249,MATCH(A138,'Controles de Corrupción'!$B$10:$B$249,0),40),"")</f>
        <v/>
      </c>
      <c r="O138" s="70" t="str">
        <f>IFERROR(INDEX('Controles de Corrupción'!$C$10:$AZ$249,MATCH(A138,'Controles de Corrupción'!$B$10:$B$249,0),41),"")</f>
        <v/>
      </c>
      <c r="P138" s="70" t="str">
        <f>IFERROR(INDEX('Controles de Corrupción'!$C$10:$AZ$249,MATCH(A138,'Controles de Corrupción'!$B$10:$B$249,0),42),"")</f>
        <v/>
      </c>
      <c r="Q138" s="62" t="str">
        <f>IFERROR(INDEX('Controles de Corrupción'!$C$10:$AZ$249,MATCH(A138,'Controles de Corrupción'!$B$10:$B$249,0),47),"")</f>
        <v/>
      </c>
    </row>
    <row r="139" spans="1:17" ht="50.25" customHeight="1" x14ac:dyDescent="0.25">
      <c r="A139" s="118" t="s">
        <v>762</v>
      </c>
      <c r="B139" s="967"/>
      <c r="C139" s="970"/>
      <c r="D139" s="800"/>
      <c r="E139" s="972"/>
      <c r="F139" s="801"/>
      <c r="G139" s="801"/>
      <c r="H139" s="965"/>
      <c r="I139" s="801"/>
      <c r="J139" s="801"/>
      <c r="K139" s="801"/>
      <c r="L139" s="801"/>
      <c r="M139" s="70" t="str">
        <f>IFERROR(INDEX('Controles de Corrupción'!$C$10:$AZ$249,MATCH(A139,'Controles de Corrupción'!$B$10:$B$249,0),4),"")</f>
        <v/>
      </c>
      <c r="N139" s="70" t="str">
        <f>IFERROR(INDEX('Controles de Corrupción'!$C$10:$AZ$249,MATCH(A139,'Controles de Corrupción'!$B$10:$B$249,0),40),"")</f>
        <v/>
      </c>
      <c r="O139" s="70" t="str">
        <f>IFERROR(INDEX('Controles de Corrupción'!$C$10:$AZ$249,MATCH(A139,'Controles de Corrupción'!$B$10:$B$249,0),41),"")</f>
        <v/>
      </c>
      <c r="P139" s="70" t="str">
        <f>IFERROR(INDEX('Controles de Corrupción'!$C$10:$AZ$249,MATCH(A139,'Controles de Corrupción'!$B$10:$B$249,0),42),"")</f>
        <v/>
      </c>
      <c r="Q139" s="62" t="str">
        <f>IFERROR(INDEX('Controles de Corrupción'!$C$10:$AZ$249,MATCH(A139,'Controles de Corrupción'!$B$10:$B$249,0),47),"")</f>
        <v/>
      </c>
    </row>
    <row r="140" spans="1:17" ht="50.25" customHeight="1" x14ac:dyDescent="0.25">
      <c r="A140" s="118" t="s">
        <v>763</v>
      </c>
      <c r="B140" s="967"/>
      <c r="C140" s="970"/>
      <c r="D140" s="800"/>
      <c r="E140" s="972"/>
      <c r="F140" s="801"/>
      <c r="G140" s="801"/>
      <c r="H140" s="965"/>
      <c r="I140" s="801"/>
      <c r="J140" s="801"/>
      <c r="K140" s="801"/>
      <c r="L140" s="801"/>
      <c r="M140" s="70" t="str">
        <f>IFERROR(INDEX('Controles de Corrupción'!$C$10:$AZ$249,MATCH(A140,'Controles de Corrupción'!$B$10:$B$249,0),4),"")</f>
        <v/>
      </c>
      <c r="N140" s="70" t="str">
        <f>IFERROR(INDEX('Controles de Corrupción'!$C$10:$AZ$249,MATCH(A140,'Controles de Corrupción'!$B$10:$B$249,0),40),"")</f>
        <v/>
      </c>
      <c r="O140" s="70" t="str">
        <f>IFERROR(INDEX('Controles de Corrupción'!$C$10:$AZ$249,MATCH(A140,'Controles de Corrupción'!$B$10:$B$249,0),41),"")</f>
        <v/>
      </c>
      <c r="P140" s="70" t="str">
        <f>IFERROR(INDEX('Controles de Corrupción'!$C$10:$AZ$249,MATCH(A140,'Controles de Corrupción'!$B$10:$B$249,0),42),"")</f>
        <v/>
      </c>
      <c r="Q140" s="62" t="str">
        <f>IFERROR(INDEX('Controles de Corrupción'!$C$10:$AZ$249,MATCH(A140,'Controles de Corrupción'!$B$10:$B$249,0),47),"")</f>
        <v/>
      </c>
    </row>
    <row r="141" spans="1:17" ht="50.25" customHeight="1" x14ac:dyDescent="0.25">
      <c r="A141" s="118" t="s">
        <v>764</v>
      </c>
      <c r="B141" s="968"/>
      <c r="C141" s="970"/>
      <c r="D141" s="800"/>
      <c r="E141" s="972"/>
      <c r="F141" s="801"/>
      <c r="G141" s="801"/>
      <c r="H141" s="879"/>
      <c r="I141" s="801"/>
      <c r="J141" s="801"/>
      <c r="K141" s="801"/>
      <c r="L141" s="801"/>
      <c r="M141" s="70" t="str">
        <f>IFERROR(INDEX('Controles de Corrupción'!$C$10:$AZ$249,MATCH(A141,'Controles de Corrupción'!$B$10:$B$249,0),4),"")</f>
        <v/>
      </c>
      <c r="N141" s="70" t="str">
        <f>IFERROR(INDEX('Controles de Corrupción'!$C$10:$AZ$249,MATCH(A141,'Controles de Corrupción'!$B$10:$B$249,0),40),"")</f>
        <v/>
      </c>
      <c r="O141" s="70" t="str">
        <f>IFERROR(INDEX('Controles de Corrupción'!$C$10:$AZ$249,MATCH(A141,'Controles de Corrupción'!$B$10:$B$249,0),41),"")</f>
        <v/>
      </c>
      <c r="P141" s="70" t="str">
        <f>IFERROR(INDEX('Controles de Corrupción'!$C$10:$AZ$249,MATCH(A141,'Controles de Corrupción'!$B$10:$B$249,0),42),"")</f>
        <v/>
      </c>
      <c r="Q141" s="62" t="str">
        <f>IFERROR(INDEX('Controles de Corrupción'!$C$10:$AZ$249,MATCH(A141,'Controles de Corrupción'!$B$10:$B$249,0),47),"")</f>
        <v/>
      </c>
    </row>
    <row r="142" spans="1:17" ht="50.25" customHeight="1" x14ac:dyDescent="0.25">
      <c r="A142" s="118" t="s">
        <v>765</v>
      </c>
      <c r="B142" s="966"/>
      <c r="C142" s="969" t="str">
        <f>IFERROR(INDEX('Riesgos de Corrupción'!$B$11:$BN$100,MATCH('Mapa Riesgo Corrupción'!B142,'Riesgos de Corrupción'!$B$11:$B$100,0),2),"")</f>
        <v/>
      </c>
      <c r="D142" s="804" t="str">
        <f>IFERROR(INDEX('Riesgos de Corrupción'!$B$11:$BN$100,MATCH('Mapa Riesgo Corrupción'!B142,'Riesgos de Corrupción'!$B$11:$B$100,0),4),"")</f>
        <v/>
      </c>
      <c r="E142" s="971" t="str">
        <f>IFERROR(INDEX('Riesgos de Corrupción'!$B$11:$BN$100,MATCH('Mapa Riesgo Corrupción'!B142,'Riesgos de Corrupción'!$B$11:$B$100,0),5),"")</f>
        <v/>
      </c>
      <c r="F142" s="878" t="str">
        <f>IFERROR(INDEX('Riesgos de Corrupción'!$B$11:$BN$100,MATCH('Mapa Riesgo Corrupción'!B142,'Riesgos de Corrupción'!$B$11:$B$100,0),18),"")</f>
        <v/>
      </c>
      <c r="G142" s="878" t="str">
        <f>IFERROR(INDEX('Riesgos de Corrupción'!$B$11:$BN$100,MATCH('Mapa Riesgo Corrupción'!B142,'Riesgos de Corrupción'!$B$11:$B$100,0),63),"")</f>
        <v/>
      </c>
      <c r="H142" s="964" t="str">
        <f>IFERROR(INDEX('Riesgos de Corrupción'!$B$11:$BN$100,MATCH('Mapa Riesgo Corrupción'!B142,'Riesgos de Corrupción'!$B$11:$B$100,0),64),"")</f>
        <v/>
      </c>
      <c r="I142" s="878" t="str">
        <f>IFERROR(INDEX('Controles de Corrupción'!$C$10:$AZ$249,MATCH('Mapa Riesgo Corrupción'!B142,'Controles de Corrupción'!$C$10:$C$249,0),33),"")</f>
        <v/>
      </c>
      <c r="J142" s="878" t="str">
        <f>IFERROR(INDEX('Controles de Corrupción'!$C$10:$AZ$249,MATCH('Mapa Riesgo Corrupción'!B142,'Controles de Corrupción'!$C$10:$C$249,0),36),"")</f>
        <v/>
      </c>
      <c r="K142" s="878" t="str">
        <f>IFERROR(INDEX('Controles de Corrupción'!$C$10:$AZ$249,MATCH('Mapa Riesgo Corrupción'!B142,'Controles de Corrupción'!$C$10:$C$249,0),37),"")</f>
        <v/>
      </c>
      <c r="L142" s="878" t="str">
        <f>IFERROR(INDEX('Controles de Corrupción'!$C$10:$AZ$249,MATCH('Mapa Riesgo Corrupción'!B142,'Controles de Corrupción'!$C$10:$C$249,0),38),"")</f>
        <v/>
      </c>
      <c r="M142" s="70" t="str">
        <f>IFERROR(INDEX('Controles de Corrupción'!$C$10:$AZ$249,MATCH(A142,'Controles de Corrupción'!$B$10:$B$249,0),4),"")</f>
        <v/>
      </c>
      <c r="N142" s="70" t="str">
        <f>IFERROR(INDEX('Controles de Corrupción'!$C$10:$AZ$249,MATCH(A142,'Controles de Corrupción'!$B$10:$B$249,0),40),"")</f>
        <v/>
      </c>
      <c r="O142" s="70" t="str">
        <f>IFERROR(INDEX('Controles de Corrupción'!$C$10:$AZ$249,MATCH(A142,'Controles de Corrupción'!$B$10:$B$249,0),41),"")</f>
        <v/>
      </c>
      <c r="P142" s="70" t="str">
        <f>IFERROR(INDEX('Controles de Corrupción'!$C$10:$AZ$249,MATCH(A142,'Controles de Corrupción'!$B$10:$B$249,0),42),"")</f>
        <v/>
      </c>
      <c r="Q142" s="62" t="str">
        <f>IFERROR(INDEX('Controles de Corrupción'!$C$10:$AZ$249,MATCH(A142,'Controles de Corrupción'!$B$10:$B$249,0),47),"")</f>
        <v/>
      </c>
    </row>
    <row r="143" spans="1:17" ht="50.25" customHeight="1" x14ac:dyDescent="0.25">
      <c r="A143" s="118" t="s">
        <v>766</v>
      </c>
      <c r="B143" s="967"/>
      <c r="C143" s="970"/>
      <c r="D143" s="800"/>
      <c r="E143" s="972"/>
      <c r="F143" s="801"/>
      <c r="G143" s="801"/>
      <c r="H143" s="965"/>
      <c r="I143" s="801"/>
      <c r="J143" s="801"/>
      <c r="K143" s="801"/>
      <c r="L143" s="801"/>
      <c r="M143" s="70" t="str">
        <f>IFERROR(INDEX('Controles de Corrupción'!$C$10:$AZ$249,MATCH(A143,'Controles de Corrupción'!$B$10:$B$249,0),4),"")</f>
        <v/>
      </c>
      <c r="N143" s="70" t="str">
        <f>IFERROR(INDEX('Controles de Corrupción'!$C$10:$AZ$249,MATCH(A143,'Controles de Corrupción'!$B$10:$B$249,0),40),"")</f>
        <v/>
      </c>
      <c r="O143" s="70" t="str">
        <f>IFERROR(INDEX('Controles de Corrupción'!$C$10:$AZ$249,MATCH(A143,'Controles de Corrupción'!$B$10:$B$249,0),41),"")</f>
        <v/>
      </c>
      <c r="P143" s="70" t="str">
        <f>IFERROR(INDEX('Controles de Corrupción'!$C$10:$AZ$249,MATCH(A143,'Controles de Corrupción'!$B$10:$B$249,0),42),"")</f>
        <v/>
      </c>
      <c r="Q143" s="62" t="str">
        <f>IFERROR(INDEX('Controles de Corrupción'!$C$10:$AZ$249,MATCH(A143,'Controles de Corrupción'!$B$10:$B$249,0),47),"")</f>
        <v/>
      </c>
    </row>
    <row r="144" spans="1:17" ht="50.25" customHeight="1" x14ac:dyDescent="0.25">
      <c r="A144" s="118" t="s">
        <v>767</v>
      </c>
      <c r="B144" s="967"/>
      <c r="C144" s="970"/>
      <c r="D144" s="800"/>
      <c r="E144" s="972"/>
      <c r="F144" s="801"/>
      <c r="G144" s="801"/>
      <c r="H144" s="965"/>
      <c r="I144" s="801"/>
      <c r="J144" s="801"/>
      <c r="K144" s="801"/>
      <c r="L144" s="801"/>
      <c r="M144" s="70" t="str">
        <f>IFERROR(INDEX('Controles de Corrupción'!$C$10:$AZ$249,MATCH(A144,'Controles de Corrupción'!$B$10:$B$249,0),4),"")</f>
        <v/>
      </c>
      <c r="N144" s="70" t="str">
        <f>IFERROR(INDEX('Controles de Corrupción'!$C$10:$AZ$249,MATCH(A144,'Controles de Corrupción'!$B$10:$B$249,0),40),"")</f>
        <v/>
      </c>
      <c r="O144" s="70" t="str">
        <f>IFERROR(INDEX('Controles de Corrupción'!$C$10:$AZ$249,MATCH(A144,'Controles de Corrupción'!$B$10:$B$249,0),41),"")</f>
        <v/>
      </c>
      <c r="P144" s="70" t="str">
        <f>IFERROR(INDEX('Controles de Corrupción'!$C$10:$AZ$249,MATCH(A144,'Controles de Corrupción'!$B$10:$B$249,0),42),"")</f>
        <v/>
      </c>
      <c r="Q144" s="62" t="str">
        <f>IFERROR(INDEX('Controles de Corrupción'!$C$10:$AZ$249,MATCH(A144,'Controles de Corrupción'!$B$10:$B$249,0),47),"")</f>
        <v/>
      </c>
    </row>
    <row r="145" spans="1:17" ht="50.25" customHeight="1" x14ac:dyDescent="0.25">
      <c r="A145" s="118" t="s">
        <v>768</v>
      </c>
      <c r="B145" s="967"/>
      <c r="C145" s="970"/>
      <c r="D145" s="800"/>
      <c r="E145" s="972"/>
      <c r="F145" s="801"/>
      <c r="G145" s="801"/>
      <c r="H145" s="965"/>
      <c r="I145" s="801"/>
      <c r="J145" s="801"/>
      <c r="K145" s="801"/>
      <c r="L145" s="801"/>
      <c r="M145" s="70" t="str">
        <f>IFERROR(INDEX('Controles de Corrupción'!$C$10:$AZ$249,MATCH(A145,'Controles de Corrupción'!$B$10:$B$249,0),4),"")</f>
        <v/>
      </c>
      <c r="N145" s="70" t="str">
        <f>IFERROR(INDEX('Controles de Corrupción'!$C$10:$AZ$249,MATCH(A145,'Controles de Corrupción'!$B$10:$B$249,0),40),"")</f>
        <v/>
      </c>
      <c r="O145" s="70" t="str">
        <f>IFERROR(INDEX('Controles de Corrupción'!$C$10:$AZ$249,MATCH(A145,'Controles de Corrupción'!$B$10:$B$249,0),41),"")</f>
        <v/>
      </c>
      <c r="P145" s="70" t="str">
        <f>IFERROR(INDEX('Controles de Corrupción'!$C$10:$AZ$249,MATCH(A145,'Controles de Corrupción'!$B$10:$B$249,0),42),"")</f>
        <v/>
      </c>
      <c r="Q145" s="62" t="str">
        <f>IFERROR(INDEX('Controles de Corrupción'!$C$10:$AZ$249,MATCH(A145,'Controles de Corrupción'!$B$10:$B$249,0),47),"")</f>
        <v/>
      </c>
    </row>
    <row r="146" spans="1:17" ht="50.25" customHeight="1" x14ac:dyDescent="0.25">
      <c r="A146" s="118" t="s">
        <v>769</v>
      </c>
      <c r="B146" s="967"/>
      <c r="C146" s="970"/>
      <c r="D146" s="800"/>
      <c r="E146" s="972"/>
      <c r="F146" s="801"/>
      <c r="G146" s="801"/>
      <c r="H146" s="965"/>
      <c r="I146" s="801"/>
      <c r="J146" s="801"/>
      <c r="K146" s="801"/>
      <c r="L146" s="801"/>
      <c r="M146" s="70" t="str">
        <f>IFERROR(INDEX('Controles de Corrupción'!$C$10:$AZ$249,MATCH(A146,'Controles de Corrupción'!$B$10:$B$249,0),4),"")</f>
        <v/>
      </c>
      <c r="N146" s="70" t="str">
        <f>IFERROR(INDEX('Controles de Corrupción'!$C$10:$AZ$249,MATCH(A146,'Controles de Corrupción'!$B$10:$B$249,0),40),"")</f>
        <v/>
      </c>
      <c r="O146" s="70" t="str">
        <f>IFERROR(INDEX('Controles de Corrupción'!$C$10:$AZ$249,MATCH(A146,'Controles de Corrupción'!$B$10:$B$249,0),41),"")</f>
        <v/>
      </c>
      <c r="P146" s="70" t="str">
        <f>IFERROR(INDEX('Controles de Corrupción'!$C$10:$AZ$249,MATCH(A146,'Controles de Corrupción'!$B$10:$B$249,0),42),"")</f>
        <v/>
      </c>
      <c r="Q146" s="62" t="str">
        <f>IFERROR(INDEX('Controles de Corrupción'!$C$10:$AZ$249,MATCH(A146,'Controles de Corrupción'!$B$10:$B$249,0),47),"")</f>
        <v/>
      </c>
    </row>
    <row r="147" spans="1:17" ht="50.25" customHeight="1" x14ac:dyDescent="0.25">
      <c r="A147" s="118" t="s">
        <v>770</v>
      </c>
      <c r="B147" s="968"/>
      <c r="C147" s="970"/>
      <c r="D147" s="800"/>
      <c r="E147" s="972"/>
      <c r="F147" s="801"/>
      <c r="G147" s="801"/>
      <c r="H147" s="879"/>
      <c r="I147" s="801"/>
      <c r="J147" s="801"/>
      <c r="K147" s="801"/>
      <c r="L147" s="801"/>
      <c r="M147" s="70" t="str">
        <f>IFERROR(INDEX('Controles de Corrupción'!$C$10:$AZ$249,MATCH(A147,'Controles de Corrupción'!$B$10:$B$249,0),4),"")</f>
        <v/>
      </c>
      <c r="N147" s="70" t="str">
        <f>IFERROR(INDEX('Controles de Corrupción'!$C$10:$AZ$249,MATCH(A147,'Controles de Corrupción'!$B$10:$B$249,0),40),"")</f>
        <v/>
      </c>
      <c r="O147" s="70" t="str">
        <f>IFERROR(INDEX('Controles de Corrupción'!$C$10:$AZ$249,MATCH(A147,'Controles de Corrupción'!$B$10:$B$249,0),41),"")</f>
        <v/>
      </c>
      <c r="P147" s="70" t="str">
        <f>IFERROR(INDEX('Controles de Corrupción'!$C$10:$AZ$249,MATCH(A147,'Controles de Corrupción'!$B$10:$B$249,0),42),"")</f>
        <v/>
      </c>
      <c r="Q147" s="62" t="str">
        <f>IFERROR(INDEX('Controles de Corrupción'!$C$10:$AZ$249,MATCH(A147,'Controles de Corrupción'!$B$10:$B$249,0),47),"")</f>
        <v/>
      </c>
    </row>
    <row r="148" spans="1:17" ht="50.25" customHeight="1" x14ac:dyDescent="0.25">
      <c r="A148" s="118" t="s">
        <v>771</v>
      </c>
      <c r="B148" s="966"/>
      <c r="C148" s="969" t="str">
        <f>IFERROR(INDEX('Riesgos de Corrupción'!$B$11:$BN$100,MATCH('Mapa Riesgo Corrupción'!B148,'Riesgos de Corrupción'!$B$11:$B$100,0),2),"")</f>
        <v/>
      </c>
      <c r="D148" s="804" t="str">
        <f>IFERROR(INDEX('Riesgos de Corrupción'!$B$11:$BN$100,MATCH('Mapa Riesgo Corrupción'!B148,'Riesgos de Corrupción'!$B$11:$B$100,0),4),"")</f>
        <v/>
      </c>
      <c r="E148" s="971" t="str">
        <f>IFERROR(INDEX('Riesgos de Corrupción'!$B$11:$BN$100,MATCH('Mapa Riesgo Corrupción'!B148,'Riesgos de Corrupción'!$B$11:$B$100,0),5),"")</f>
        <v/>
      </c>
      <c r="F148" s="878" t="str">
        <f>IFERROR(INDEX('Riesgos de Corrupción'!$B$11:$BN$100,MATCH('Mapa Riesgo Corrupción'!B148,'Riesgos de Corrupción'!$B$11:$B$100,0),18),"")</f>
        <v/>
      </c>
      <c r="G148" s="878" t="str">
        <f>IFERROR(INDEX('Riesgos de Corrupción'!$B$11:$BN$100,MATCH('Mapa Riesgo Corrupción'!B148,'Riesgos de Corrupción'!$B$11:$B$100,0),63),"")</f>
        <v/>
      </c>
      <c r="H148" s="964" t="str">
        <f>IFERROR(INDEX('Riesgos de Corrupción'!$B$11:$BN$100,MATCH('Mapa Riesgo Corrupción'!B148,'Riesgos de Corrupción'!$B$11:$B$100,0),64),"")</f>
        <v/>
      </c>
      <c r="I148" s="878" t="str">
        <f>IFERROR(INDEX('Controles de Corrupción'!$C$10:$AZ$249,MATCH('Mapa Riesgo Corrupción'!B148,'Controles de Corrupción'!$C$10:$C$249,0),33),"")</f>
        <v/>
      </c>
      <c r="J148" s="878" t="str">
        <f>IFERROR(INDEX('Controles de Corrupción'!$C$10:$AZ$249,MATCH('Mapa Riesgo Corrupción'!B148,'Controles de Corrupción'!$C$10:$C$249,0),36),"")</f>
        <v/>
      </c>
      <c r="K148" s="878" t="str">
        <f>IFERROR(INDEX('Controles de Corrupción'!$C$10:$AZ$249,MATCH('Mapa Riesgo Corrupción'!B148,'Controles de Corrupción'!$C$10:$C$249,0),37),"")</f>
        <v/>
      </c>
      <c r="L148" s="878" t="str">
        <f>IFERROR(INDEX('Controles de Corrupción'!$C$10:$AZ$249,MATCH('Mapa Riesgo Corrupción'!B148,'Controles de Corrupción'!$C$10:$C$249,0),38),"")</f>
        <v/>
      </c>
      <c r="M148" s="70" t="str">
        <f>IFERROR(INDEX('Controles de Corrupción'!$C$10:$AZ$249,MATCH(A148,'Controles de Corrupción'!$B$10:$B$249,0),4),"")</f>
        <v/>
      </c>
      <c r="N148" s="70" t="str">
        <f>IFERROR(INDEX('Controles de Corrupción'!$C$10:$AZ$249,MATCH(A148,'Controles de Corrupción'!$B$10:$B$249,0),40),"")</f>
        <v/>
      </c>
      <c r="O148" s="70" t="str">
        <f>IFERROR(INDEX('Controles de Corrupción'!$C$10:$AZ$249,MATCH(A148,'Controles de Corrupción'!$B$10:$B$249,0),41),"")</f>
        <v/>
      </c>
      <c r="P148" s="70" t="str">
        <f>IFERROR(INDEX('Controles de Corrupción'!$C$10:$AZ$249,MATCH(A148,'Controles de Corrupción'!$B$10:$B$249,0),42),"")</f>
        <v/>
      </c>
      <c r="Q148" s="62" t="str">
        <f>IFERROR(INDEX('Controles de Corrupción'!$C$10:$AZ$249,MATCH(A148,'Controles de Corrupción'!$B$10:$B$249,0),47),"")</f>
        <v/>
      </c>
    </row>
    <row r="149" spans="1:17" ht="50.25" customHeight="1" x14ac:dyDescent="0.25">
      <c r="A149" s="118" t="s">
        <v>772</v>
      </c>
      <c r="B149" s="967"/>
      <c r="C149" s="970"/>
      <c r="D149" s="800"/>
      <c r="E149" s="972"/>
      <c r="F149" s="801"/>
      <c r="G149" s="801"/>
      <c r="H149" s="965"/>
      <c r="I149" s="801"/>
      <c r="J149" s="801"/>
      <c r="K149" s="801"/>
      <c r="L149" s="801"/>
      <c r="M149" s="70" t="str">
        <f>IFERROR(INDEX('Controles de Corrupción'!$C$10:$AZ$249,MATCH(A149,'Controles de Corrupción'!$B$10:$B$249,0),4),"")</f>
        <v/>
      </c>
      <c r="N149" s="70" t="str">
        <f>IFERROR(INDEX('Controles de Corrupción'!$C$10:$AZ$249,MATCH(A149,'Controles de Corrupción'!$B$10:$B$249,0),40),"")</f>
        <v/>
      </c>
      <c r="O149" s="70" t="str">
        <f>IFERROR(INDEX('Controles de Corrupción'!$C$10:$AZ$249,MATCH(A149,'Controles de Corrupción'!$B$10:$B$249,0),41),"")</f>
        <v/>
      </c>
      <c r="P149" s="70" t="str">
        <f>IFERROR(INDEX('Controles de Corrupción'!$C$10:$AZ$249,MATCH(A149,'Controles de Corrupción'!$B$10:$B$249,0),42),"")</f>
        <v/>
      </c>
      <c r="Q149" s="62" t="str">
        <f>IFERROR(INDEX('Controles de Corrupción'!$C$10:$AZ$249,MATCH(A149,'Controles de Corrupción'!$B$10:$B$249,0),47),"")</f>
        <v/>
      </c>
    </row>
    <row r="150" spans="1:17" ht="50.25" customHeight="1" x14ac:dyDescent="0.25">
      <c r="A150" s="118" t="s">
        <v>773</v>
      </c>
      <c r="B150" s="967"/>
      <c r="C150" s="970"/>
      <c r="D150" s="800"/>
      <c r="E150" s="972"/>
      <c r="F150" s="801"/>
      <c r="G150" s="801"/>
      <c r="H150" s="965"/>
      <c r="I150" s="801"/>
      <c r="J150" s="801"/>
      <c r="K150" s="801"/>
      <c r="L150" s="801"/>
      <c r="M150" s="70" t="str">
        <f>IFERROR(INDEX('Controles de Corrupción'!$C$10:$AZ$249,MATCH(A150,'Controles de Corrupción'!$B$10:$B$249,0),4),"")</f>
        <v/>
      </c>
      <c r="N150" s="70" t="str">
        <f>IFERROR(INDEX('Controles de Corrupción'!$C$10:$AZ$249,MATCH(A150,'Controles de Corrupción'!$B$10:$B$249,0),40),"")</f>
        <v/>
      </c>
      <c r="O150" s="70" t="str">
        <f>IFERROR(INDEX('Controles de Corrupción'!$C$10:$AZ$249,MATCH(A150,'Controles de Corrupción'!$B$10:$B$249,0),41),"")</f>
        <v/>
      </c>
      <c r="P150" s="70" t="str">
        <f>IFERROR(INDEX('Controles de Corrupción'!$C$10:$AZ$249,MATCH(A150,'Controles de Corrupción'!$B$10:$B$249,0),42),"")</f>
        <v/>
      </c>
      <c r="Q150" s="62" t="str">
        <f>IFERROR(INDEX('Controles de Corrupción'!$C$10:$AZ$249,MATCH(A150,'Controles de Corrupción'!$B$10:$B$249,0),47),"")</f>
        <v/>
      </c>
    </row>
    <row r="151" spans="1:17" ht="50.25" customHeight="1" x14ac:dyDescent="0.25">
      <c r="A151" s="118" t="s">
        <v>774</v>
      </c>
      <c r="B151" s="967"/>
      <c r="C151" s="970"/>
      <c r="D151" s="800"/>
      <c r="E151" s="972"/>
      <c r="F151" s="801"/>
      <c r="G151" s="801"/>
      <c r="H151" s="965"/>
      <c r="I151" s="801"/>
      <c r="J151" s="801"/>
      <c r="K151" s="801"/>
      <c r="L151" s="801"/>
      <c r="M151" s="70" t="str">
        <f>IFERROR(INDEX('Controles de Corrupción'!$C$10:$AZ$249,MATCH(A151,'Controles de Corrupción'!$B$10:$B$249,0),4),"")</f>
        <v/>
      </c>
      <c r="N151" s="70" t="str">
        <f>IFERROR(INDEX('Controles de Corrupción'!$C$10:$AZ$249,MATCH(A151,'Controles de Corrupción'!$B$10:$B$249,0),40),"")</f>
        <v/>
      </c>
      <c r="O151" s="70" t="str">
        <f>IFERROR(INDEX('Controles de Corrupción'!$C$10:$AZ$249,MATCH(A151,'Controles de Corrupción'!$B$10:$B$249,0),41),"")</f>
        <v/>
      </c>
      <c r="P151" s="70" t="str">
        <f>IFERROR(INDEX('Controles de Corrupción'!$C$10:$AZ$249,MATCH(A151,'Controles de Corrupción'!$B$10:$B$249,0),42),"")</f>
        <v/>
      </c>
      <c r="Q151" s="62" t="str">
        <f>IFERROR(INDEX('Controles de Corrupción'!$C$10:$AZ$249,MATCH(A151,'Controles de Corrupción'!$B$10:$B$249,0),47),"")</f>
        <v/>
      </c>
    </row>
    <row r="152" spans="1:17" ht="50.25" customHeight="1" x14ac:dyDescent="0.25">
      <c r="A152" s="118" t="s">
        <v>775</v>
      </c>
      <c r="B152" s="967"/>
      <c r="C152" s="970"/>
      <c r="D152" s="800"/>
      <c r="E152" s="972"/>
      <c r="F152" s="801"/>
      <c r="G152" s="801"/>
      <c r="H152" s="965"/>
      <c r="I152" s="801"/>
      <c r="J152" s="801"/>
      <c r="K152" s="801"/>
      <c r="L152" s="801"/>
      <c r="M152" s="70" t="str">
        <f>IFERROR(INDEX('Controles de Corrupción'!$C$10:$AZ$249,MATCH(A152,'Controles de Corrupción'!$B$10:$B$249,0),4),"")</f>
        <v/>
      </c>
      <c r="N152" s="70" t="str">
        <f>IFERROR(INDEX('Controles de Corrupción'!$C$10:$AZ$249,MATCH(A152,'Controles de Corrupción'!$B$10:$B$249,0),40),"")</f>
        <v/>
      </c>
      <c r="O152" s="70" t="str">
        <f>IFERROR(INDEX('Controles de Corrupción'!$C$10:$AZ$249,MATCH(A152,'Controles de Corrupción'!$B$10:$B$249,0),41),"")</f>
        <v/>
      </c>
      <c r="P152" s="70" t="str">
        <f>IFERROR(INDEX('Controles de Corrupción'!$C$10:$AZ$249,MATCH(A152,'Controles de Corrupción'!$B$10:$B$249,0),42),"")</f>
        <v/>
      </c>
      <c r="Q152" s="62" t="str">
        <f>IFERROR(INDEX('Controles de Corrupción'!$C$10:$AZ$249,MATCH(A152,'Controles de Corrupción'!$B$10:$B$249,0),47),"")</f>
        <v/>
      </c>
    </row>
    <row r="153" spans="1:17" ht="50.25" customHeight="1" x14ac:dyDescent="0.25">
      <c r="A153" s="118" t="s">
        <v>776</v>
      </c>
      <c r="B153" s="968"/>
      <c r="C153" s="970"/>
      <c r="D153" s="800"/>
      <c r="E153" s="972"/>
      <c r="F153" s="801"/>
      <c r="G153" s="801"/>
      <c r="H153" s="879"/>
      <c r="I153" s="801"/>
      <c r="J153" s="801"/>
      <c r="K153" s="801"/>
      <c r="L153" s="801"/>
      <c r="M153" s="70" t="str">
        <f>IFERROR(INDEX('Controles de Corrupción'!$C$10:$AZ$249,MATCH(A153,'Controles de Corrupción'!$B$10:$B$249,0),4),"")</f>
        <v/>
      </c>
      <c r="N153" s="70" t="str">
        <f>IFERROR(INDEX('Controles de Corrupción'!$C$10:$AZ$249,MATCH(A153,'Controles de Corrupción'!$B$10:$B$249,0),40),"")</f>
        <v/>
      </c>
      <c r="O153" s="70" t="str">
        <f>IFERROR(INDEX('Controles de Corrupción'!$C$10:$AZ$249,MATCH(A153,'Controles de Corrupción'!$B$10:$B$249,0),41),"")</f>
        <v/>
      </c>
      <c r="P153" s="70" t="str">
        <f>IFERROR(INDEX('Controles de Corrupción'!$C$10:$AZ$249,MATCH(A153,'Controles de Corrupción'!$B$10:$B$249,0),42),"")</f>
        <v/>
      </c>
      <c r="Q153" s="62" t="str">
        <f>IFERROR(INDEX('Controles de Corrupción'!$C$10:$AZ$249,MATCH(A153,'Controles de Corrupción'!$B$10:$B$249,0),47),"")</f>
        <v/>
      </c>
    </row>
    <row r="154" spans="1:17" ht="50.25" customHeight="1" x14ac:dyDescent="0.25">
      <c r="A154" s="118" t="s">
        <v>777</v>
      </c>
      <c r="B154" s="966"/>
      <c r="C154" s="969" t="str">
        <f>IFERROR(INDEX('Riesgos de Corrupción'!$B$11:$BN$100,MATCH('Mapa Riesgo Corrupción'!B154,'Riesgos de Corrupción'!$B$11:$B$100,0),2),"")</f>
        <v/>
      </c>
      <c r="D154" s="804" t="str">
        <f>IFERROR(INDEX('Riesgos de Corrupción'!$B$11:$BN$100,MATCH('Mapa Riesgo Corrupción'!B154,'Riesgos de Corrupción'!$B$11:$B$100,0),4),"")</f>
        <v/>
      </c>
      <c r="E154" s="971" t="str">
        <f>IFERROR(INDEX('Riesgos de Corrupción'!$B$11:$BN$100,MATCH('Mapa Riesgo Corrupción'!B154,'Riesgos de Corrupción'!$B$11:$B$100,0),5),"")</f>
        <v/>
      </c>
      <c r="F154" s="878" t="str">
        <f>IFERROR(INDEX('Riesgos de Corrupción'!$B$11:$BN$100,MATCH('Mapa Riesgo Corrupción'!B154,'Riesgos de Corrupción'!$B$11:$B$100,0),18),"")</f>
        <v/>
      </c>
      <c r="G154" s="878" t="str">
        <f>IFERROR(INDEX('Riesgos de Corrupción'!$B$11:$BN$100,MATCH('Mapa Riesgo Corrupción'!B154,'Riesgos de Corrupción'!$B$11:$B$100,0),63),"")</f>
        <v/>
      </c>
      <c r="H154" s="964" t="str">
        <f>IFERROR(INDEX('Riesgos de Corrupción'!$B$11:$BN$100,MATCH('Mapa Riesgo Corrupción'!B154,'Riesgos de Corrupción'!$B$11:$B$100,0),64),"")</f>
        <v/>
      </c>
      <c r="I154" s="878" t="str">
        <f>IFERROR(INDEX('Controles de Corrupción'!$C$10:$AZ$249,MATCH('Mapa Riesgo Corrupción'!B154,'Controles de Corrupción'!$C$10:$C$249,0),33),"")</f>
        <v/>
      </c>
      <c r="J154" s="878" t="str">
        <f>IFERROR(INDEX('Controles de Corrupción'!$C$10:$AZ$249,MATCH('Mapa Riesgo Corrupción'!B154,'Controles de Corrupción'!$C$10:$C$249,0),36),"")</f>
        <v/>
      </c>
      <c r="K154" s="878" t="str">
        <f>IFERROR(INDEX('Controles de Corrupción'!$C$10:$AZ$249,MATCH('Mapa Riesgo Corrupción'!B154,'Controles de Corrupción'!$C$10:$C$249,0),37),"")</f>
        <v/>
      </c>
      <c r="L154" s="878" t="str">
        <f>IFERROR(INDEX('Controles de Corrupción'!$C$10:$AZ$249,MATCH('Mapa Riesgo Corrupción'!B154,'Controles de Corrupción'!$C$10:$C$249,0),38),"")</f>
        <v/>
      </c>
      <c r="M154" s="70" t="str">
        <f>IFERROR(INDEX('Controles de Corrupción'!$C$10:$AZ$249,MATCH(A154,'Controles de Corrupción'!$B$10:$B$249,0),4),"")</f>
        <v/>
      </c>
      <c r="N154" s="70" t="str">
        <f>IFERROR(INDEX('Controles de Corrupción'!$C$10:$AZ$249,MATCH(A154,'Controles de Corrupción'!$B$10:$B$249,0),40),"")</f>
        <v/>
      </c>
      <c r="O154" s="70" t="str">
        <f>IFERROR(INDEX('Controles de Corrupción'!$C$10:$AZ$249,MATCH(A154,'Controles de Corrupción'!$B$10:$B$249,0),41),"")</f>
        <v/>
      </c>
      <c r="P154" s="70" t="str">
        <f>IFERROR(INDEX('Controles de Corrupción'!$C$10:$AZ$249,MATCH(A154,'Controles de Corrupción'!$B$10:$B$249,0),42),"")</f>
        <v/>
      </c>
      <c r="Q154" s="62" t="str">
        <f>IFERROR(INDEX('Controles de Corrupción'!$C$10:$AZ$249,MATCH(A154,'Controles de Corrupción'!$B$10:$B$249,0),47),"")</f>
        <v/>
      </c>
    </row>
    <row r="155" spans="1:17" ht="50.25" customHeight="1" x14ac:dyDescent="0.25">
      <c r="A155" s="118" t="s">
        <v>778</v>
      </c>
      <c r="B155" s="967"/>
      <c r="C155" s="970"/>
      <c r="D155" s="800"/>
      <c r="E155" s="972"/>
      <c r="F155" s="801"/>
      <c r="G155" s="801"/>
      <c r="H155" s="965"/>
      <c r="I155" s="801"/>
      <c r="J155" s="801"/>
      <c r="K155" s="801"/>
      <c r="L155" s="801"/>
      <c r="M155" s="70" t="str">
        <f>IFERROR(INDEX('Controles de Corrupción'!$C$10:$AZ$249,MATCH(A155,'Controles de Corrupción'!$B$10:$B$249,0),4),"")</f>
        <v/>
      </c>
      <c r="N155" s="70" t="str">
        <f>IFERROR(INDEX('Controles de Corrupción'!$C$10:$AZ$249,MATCH(A155,'Controles de Corrupción'!$B$10:$B$249,0),40),"")</f>
        <v/>
      </c>
      <c r="O155" s="70" t="str">
        <f>IFERROR(INDEX('Controles de Corrupción'!$C$10:$AZ$249,MATCH(A155,'Controles de Corrupción'!$B$10:$B$249,0),41),"")</f>
        <v/>
      </c>
      <c r="P155" s="70" t="str">
        <f>IFERROR(INDEX('Controles de Corrupción'!$C$10:$AZ$249,MATCH(A155,'Controles de Corrupción'!$B$10:$B$249,0),42),"")</f>
        <v/>
      </c>
      <c r="Q155" s="62" t="str">
        <f>IFERROR(INDEX('Controles de Corrupción'!$C$10:$AZ$249,MATCH(A155,'Controles de Corrupción'!$B$10:$B$249,0),47),"")</f>
        <v/>
      </c>
    </row>
    <row r="156" spans="1:17" ht="50.25" customHeight="1" x14ac:dyDescent="0.25">
      <c r="A156" s="118" t="s">
        <v>779</v>
      </c>
      <c r="B156" s="967"/>
      <c r="C156" s="970"/>
      <c r="D156" s="800"/>
      <c r="E156" s="972"/>
      <c r="F156" s="801"/>
      <c r="G156" s="801"/>
      <c r="H156" s="965"/>
      <c r="I156" s="801"/>
      <c r="J156" s="801"/>
      <c r="K156" s="801"/>
      <c r="L156" s="801"/>
      <c r="M156" s="70" t="str">
        <f>IFERROR(INDEX('Controles de Corrupción'!$C$10:$AZ$249,MATCH(A156,'Controles de Corrupción'!$B$10:$B$249,0),4),"")</f>
        <v/>
      </c>
      <c r="N156" s="70" t="str">
        <f>IFERROR(INDEX('Controles de Corrupción'!$C$10:$AZ$249,MATCH(A156,'Controles de Corrupción'!$B$10:$B$249,0),40),"")</f>
        <v/>
      </c>
      <c r="O156" s="70" t="str">
        <f>IFERROR(INDEX('Controles de Corrupción'!$C$10:$AZ$249,MATCH(A156,'Controles de Corrupción'!$B$10:$B$249,0),41),"")</f>
        <v/>
      </c>
      <c r="P156" s="70" t="str">
        <f>IFERROR(INDEX('Controles de Corrupción'!$C$10:$AZ$249,MATCH(A156,'Controles de Corrupción'!$B$10:$B$249,0),42),"")</f>
        <v/>
      </c>
      <c r="Q156" s="62" t="str">
        <f>IFERROR(INDEX('Controles de Corrupción'!$C$10:$AZ$249,MATCH(A156,'Controles de Corrupción'!$B$10:$B$249,0),47),"")</f>
        <v/>
      </c>
    </row>
    <row r="157" spans="1:17" ht="50.25" customHeight="1" x14ac:dyDescent="0.25">
      <c r="A157" s="118" t="s">
        <v>780</v>
      </c>
      <c r="B157" s="967"/>
      <c r="C157" s="970"/>
      <c r="D157" s="800"/>
      <c r="E157" s="972"/>
      <c r="F157" s="801"/>
      <c r="G157" s="801"/>
      <c r="H157" s="965"/>
      <c r="I157" s="801"/>
      <c r="J157" s="801"/>
      <c r="K157" s="801"/>
      <c r="L157" s="801"/>
      <c r="M157" s="70" t="str">
        <f>IFERROR(INDEX('Controles de Corrupción'!$C$10:$AZ$249,MATCH(A157,'Controles de Corrupción'!$B$10:$B$249,0),4),"")</f>
        <v/>
      </c>
      <c r="N157" s="70" t="str">
        <f>IFERROR(INDEX('Controles de Corrupción'!$C$10:$AZ$249,MATCH(A157,'Controles de Corrupción'!$B$10:$B$249,0),40),"")</f>
        <v/>
      </c>
      <c r="O157" s="70" t="str">
        <f>IFERROR(INDEX('Controles de Corrupción'!$C$10:$AZ$249,MATCH(A157,'Controles de Corrupción'!$B$10:$B$249,0),41),"")</f>
        <v/>
      </c>
      <c r="P157" s="70" t="str">
        <f>IFERROR(INDEX('Controles de Corrupción'!$C$10:$AZ$249,MATCH(A157,'Controles de Corrupción'!$B$10:$B$249,0),42),"")</f>
        <v/>
      </c>
      <c r="Q157" s="62" t="str">
        <f>IFERROR(INDEX('Controles de Corrupción'!$C$10:$AZ$249,MATCH(A157,'Controles de Corrupción'!$B$10:$B$249,0),47),"")</f>
        <v/>
      </c>
    </row>
    <row r="158" spans="1:17" ht="50.25" customHeight="1" x14ac:dyDescent="0.25">
      <c r="A158" s="118" t="s">
        <v>781</v>
      </c>
      <c r="B158" s="967"/>
      <c r="C158" s="970"/>
      <c r="D158" s="800"/>
      <c r="E158" s="972"/>
      <c r="F158" s="801"/>
      <c r="G158" s="801"/>
      <c r="H158" s="965"/>
      <c r="I158" s="801"/>
      <c r="J158" s="801"/>
      <c r="K158" s="801"/>
      <c r="L158" s="801"/>
      <c r="M158" s="70" t="str">
        <f>IFERROR(INDEX('Controles de Corrupción'!$C$10:$AZ$249,MATCH(A158,'Controles de Corrupción'!$B$10:$B$249,0),4),"")</f>
        <v/>
      </c>
      <c r="N158" s="70" t="str">
        <f>IFERROR(INDEX('Controles de Corrupción'!$C$10:$AZ$249,MATCH(A158,'Controles de Corrupción'!$B$10:$B$249,0),40),"")</f>
        <v/>
      </c>
      <c r="O158" s="70" t="str">
        <f>IFERROR(INDEX('Controles de Corrupción'!$C$10:$AZ$249,MATCH(A158,'Controles de Corrupción'!$B$10:$B$249,0),41),"")</f>
        <v/>
      </c>
      <c r="P158" s="70" t="str">
        <f>IFERROR(INDEX('Controles de Corrupción'!$C$10:$AZ$249,MATCH(A158,'Controles de Corrupción'!$B$10:$B$249,0),42),"")</f>
        <v/>
      </c>
      <c r="Q158" s="62" t="str">
        <f>IFERROR(INDEX('Controles de Corrupción'!$C$10:$AZ$249,MATCH(A158,'Controles de Corrupción'!$B$10:$B$249,0),47),"")</f>
        <v/>
      </c>
    </row>
    <row r="159" spans="1:17" ht="50.25" customHeight="1" x14ac:dyDescent="0.25">
      <c r="A159" s="118" t="s">
        <v>782</v>
      </c>
      <c r="B159" s="968"/>
      <c r="C159" s="970"/>
      <c r="D159" s="800"/>
      <c r="E159" s="972"/>
      <c r="F159" s="801"/>
      <c r="G159" s="801"/>
      <c r="H159" s="879"/>
      <c r="I159" s="801"/>
      <c r="J159" s="801"/>
      <c r="K159" s="801"/>
      <c r="L159" s="801"/>
      <c r="M159" s="70" t="str">
        <f>IFERROR(INDEX('Controles de Corrupción'!$C$10:$AZ$249,MATCH(A159,'Controles de Corrupción'!$B$10:$B$249,0),4),"")</f>
        <v/>
      </c>
      <c r="N159" s="70" t="str">
        <f>IFERROR(INDEX('Controles de Corrupción'!$C$10:$AZ$249,MATCH(A159,'Controles de Corrupción'!$B$10:$B$249,0),40),"")</f>
        <v/>
      </c>
      <c r="O159" s="70" t="str">
        <f>IFERROR(INDEX('Controles de Corrupción'!$C$10:$AZ$249,MATCH(A159,'Controles de Corrupción'!$B$10:$B$249,0),41),"")</f>
        <v/>
      </c>
      <c r="P159" s="70" t="str">
        <f>IFERROR(INDEX('Controles de Corrupción'!$C$10:$AZ$249,MATCH(A159,'Controles de Corrupción'!$B$10:$B$249,0),42),"")</f>
        <v/>
      </c>
      <c r="Q159" s="62" t="str">
        <f>IFERROR(INDEX('Controles de Corrupción'!$C$10:$AZ$249,MATCH(A159,'Controles de Corrupción'!$B$10:$B$249,0),47),"")</f>
        <v/>
      </c>
    </row>
    <row r="160" spans="1:17" ht="50.25" customHeight="1" x14ac:dyDescent="0.25">
      <c r="A160" s="118" t="s">
        <v>783</v>
      </c>
      <c r="B160" s="966"/>
      <c r="C160" s="969" t="str">
        <f>IFERROR(INDEX('Riesgos de Corrupción'!$B$11:$BN$100,MATCH('Mapa Riesgo Corrupción'!B160,'Riesgos de Corrupción'!$B$11:$B$100,0),2),"")</f>
        <v/>
      </c>
      <c r="D160" s="804" t="str">
        <f>IFERROR(INDEX('Riesgos de Corrupción'!$B$11:$BN$100,MATCH('Mapa Riesgo Corrupción'!B160,'Riesgos de Corrupción'!$B$11:$B$100,0),4),"")</f>
        <v/>
      </c>
      <c r="E160" s="971" t="str">
        <f>IFERROR(INDEX('Riesgos de Corrupción'!$B$11:$BN$100,MATCH('Mapa Riesgo Corrupción'!B160,'Riesgos de Corrupción'!$B$11:$B$100,0),5),"")</f>
        <v/>
      </c>
      <c r="F160" s="878" t="str">
        <f>IFERROR(INDEX('Riesgos de Corrupción'!$B$11:$BN$100,MATCH('Mapa Riesgo Corrupción'!B160,'Riesgos de Corrupción'!$B$11:$B$100,0),18),"")</f>
        <v/>
      </c>
      <c r="G160" s="878" t="str">
        <f>IFERROR(INDEX('Riesgos de Corrupción'!$B$11:$BN$100,MATCH('Mapa Riesgo Corrupción'!B160,'Riesgos de Corrupción'!$B$11:$B$100,0),63),"")</f>
        <v/>
      </c>
      <c r="H160" s="964" t="str">
        <f>IFERROR(INDEX('Riesgos de Corrupción'!$B$11:$BN$100,MATCH('Mapa Riesgo Corrupción'!B160,'Riesgos de Corrupción'!$B$11:$B$100,0),64),"")</f>
        <v/>
      </c>
      <c r="I160" s="878" t="str">
        <f>IFERROR(INDEX('Controles de Corrupción'!$C$10:$AZ$249,MATCH('Mapa Riesgo Corrupción'!B160,'Controles de Corrupción'!$C$10:$C$249,0),33),"")</f>
        <v/>
      </c>
      <c r="J160" s="878" t="str">
        <f>IFERROR(INDEX('Controles de Corrupción'!$C$10:$AZ$249,MATCH('Mapa Riesgo Corrupción'!B160,'Controles de Corrupción'!$C$10:$C$249,0),36),"")</f>
        <v/>
      </c>
      <c r="K160" s="878" t="str">
        <f>IFERROR(INDEX('Controles de Corrupción'!$C$10:$AZ$249,MATCH('Mapa Riesgo Corrupción'!B160,'Controles de Corrupción'!$C$10:$C$249,0),37),"")</f>
        <v/>
      </c>
      <c r="L160" s="878" t="str">
        <f>IFERROR(INDEX('Controles de Corrupción'!$C$10:$AZ$249,MATCH('Mapa Riesgo Corrupción'!B160,'Controles de Corrupción'!$C$10:$C$249,0),38),"")</f>
        <v/>
      </c>
      <c r="M160" s="70" t="str">
        <f>IFERROR(INDEX('Controles de Corrupción'!$C$10:$AZ$249,MATCH(A160,'Controles de Corrupción'!$B$10:$B$249,0),4),"")</f>
        <v/>
      </c>
      <c r="N160" s="70" t="str">
        <f>IFERROR(INDEX('Controles de Corrupción'!$C$10:$AZ$249,MATCH(A160,'Controles de Corrupción'!$B$10:$B$249,0),40),"")</f>
        <v/>
      </c>
      <c r="O160" s="70" t="str">
        <f>IFERROR(INDEX('Controles de Corrupción'!$C$10:$AZ$249,MATCH(A160,'Controles de Corrupción'!$B$10:$B$249,0),41),"")</f>
        <v/>
      </c>
      <c r="P160" s="70" t="str">
        <f>IFERROR(INDEX('Controles de Corrupción'!$C$10:$AZ$249,MATCH(A160,'Controles de Corrupción'!$B$10:$B$249,0),42),"")</f>
        <v/>
      </c>
      <c r="Q160" s="62" t="str">
        <f>IFERROR(INDEX('Controles de Corrupción'!$C$10:$AZ$249,MATCH(A160,'Controles de Corrupción'!$B$10:$B$249,0),47),"")</f>
        <v/>
      </c>
    </row>
    <row r="161" spans="1:17" ht="50.25" customHeight="1" x14ac:dyDescent="0.25">
      <c r="A161" s="118" t="s">
        <v>784</v>
      </c>
      <c r="B161" s="967"/>
      <c r="C161" s="970"/>
      <c r="D161" s="800"/>
      <c r="E161" s="972"/>
      <c r="F161" s="801"/>
      <c r="G161" s="801"/>
      <c r="H161" s="965"/>
      <c r="I161" s="801"/>
      <c r="J161" s="801"/>
      <c r="K161" s="801"/>
      <c r="L161" s="801"/>
      <c r="M161" s="70" t="str">
        <f>IFERROR(INDEX('Controles de Corrupción'!$C$10:$AZ$249,MATCH(A161,'Controles de Corrupción'!$B$10:$B$249,0),4),"")</f>
        <v/>
      </c>
      <c r="N161" s="70" t="str">
        <f>IFERROR(INDEX('Controles de Corrupción'!$C$10:$AZ$249,MATCH(A161,'Controles de Corrupción'!$B$10:$B$249,0),40),"")</f>
        <v/>
      </c>
      <c r="O161" s="70" t="str">
        <f>IFERROR(INDEX('Controles de Corrupción'!$C$10:$AZ$249,MATCH(A161,'Controles de Corrupción'!$B$10:$B$249,0),41),"")</f>
        <v/>
      </c>
      <c r="P161" s="70" t="str">
        <f>IFERROR(INDEX('Controles de Corrupción'!$C$10:$AZ$249,MATCH(A161,'Controles de Corrupción'!$B$10:$B$249,0),42),"")</f>
        <v/>
      </c>
      <c r="Q161" s="62" t="str">
        <f>IFERROR(INDEX('Controles de Corrupción'!$C$10:$AZ$249,MATCH(A161,'Controles de Corrupción'!$B$10:$B$249,0),47),"")</f>
        <v/>
      </c>
    </row>
    <row r="162" spans="1:17" ht="50.25" customHeight="1" x14ac:dyDescent="0.25">
      <c r="A162" s="118" t="s">
        <v>785</v>
      </c>
      <c r="B162" s="967"/>
      <c r="C162" s="970"/>
      <c r="D162" s="800"/>
      <c r="E162" s="972"/>
      <c r="F162" s="801"/>
      <c r="G162" s="801"/>
      <c r="H162" s="965"/>
      <c r="I162" s="801"/>
      <c r="J162" s="801"/>
      <c r="K162" s="801"/>
      <c r="L162" s="801"/>
      <c r="M162" s="70" t="str">
        <f>IFERROR(INDEX('Controles de Corrupción'!$C$10:$AZ$249,MATCH(A162,'Controles de Corrupción'!$B$10:$B$249,0),4),"")</f>
        <v/>
      </c>
      <c r="N162" s="70" t="str">
        <f>IFERROR(INDEX('Controles de Corrupción'!$C$10:$AZ$249,MATCH(A162,'Controles de Corrupción'!$B$10:$B$249,0),40),"")</f>
        <v/>
      </c>
      <c r="O162" s="70" t="str">
        <f>IFERROR(INDEX('Controles de Corrupción'!$C$10:$AZ$249,MATCH(A162,'Controles de Corrupción'!$B$10:$B$249,0),41),"")</f>
        <v/>
      </c>
      <c r="P162" s="70" t="str">
        <f>IFERROR(INDEX('Controles de Corrupción'!$C$10:$AZ$249,MATCH(A162,'Controles de Corrupción'!$B$10:$B$249,0),42),"")</f>
        <v/>
      </c>
      <c r="Q162" s="62" t="str">
        <f>IFERROR(INDEX('Controles de Corrupción'!$C$10:$AZ$249,MATCH(A162,'Controles de Corrupción'!$B$10:$B$249,0),47),"")</f>
        <v/>
      </c>
    </row>
    <row r="163" spans="1:17" ht="50.25" customHeight="1" x14ac:dyDescent="0.25">
      <c r="A163" s="118" t="s">
        <v>786</v>
      </c>
      <c r="B163" s="967"/>
      <c r="C163" s="970"/>
      <c r="D163" s="800"/>
      <c r="E163" s="972"/>
      <c r="F163" s="801"/>
      <c r="G163" s="801"/>
      <c r="H163" s="965"/>
      <c r="I163" s="801"/>
      <c r="J163" s="801"/>
      <c r="K163" s="801"/>
      <c r="L163" s="801"/>
      <c r="M163" s="70" t="str">
        <f>IFERROR(INDEX('Controles de Corrupción'!$C$10:$AZ$249,MATCH(A163,'Controles de Corrupción'!$B$10:$B$249,0),4),"")</f>
        <v/>
      </c>
      <c r="N163" s="70" t="str">
        <f>IFERROR(INDEX('Controles de Corrupción'!$C$10:$AZ$249,MATCH(A163,'Controles de Corrupción'!$B$10:$B$249,0),40),"")</f>
        <v/>
      </c>
      <c r="O163" s="70" t="str">
        <f>IFERROR(INDEX('Controles de Corrupción'!$C$10:$AZ$249,MATCH(A163,'Controles de Corrupción'!$B$10:$B$249,0),41),"")</f>
        <v/>
      </c>
      <c r="P163" s="70" t="str">
        <f>IFERROR(INDEX('Controles de Corrupción'!$C$10:$AZ$249,MATCH(A163,'Controles de Corrupción'!$B$10:$B$249,0),42),"")</f>
        <v/>
      </c>
      <c r="Q163" s="62" t="str">
        <f>IFERROR(INDEX('Controles de Corrupción'!$C$10:$AZ$249,MATCH(A163,'Controles de Corrupción'!$B$10:$B$249,0),47),"")</f>
        <v/>
      </c>
    </row>
    <row r="164" spans="1:17" ht="50.25" customHeight="1" x14ac:dyDescent="0.25">
      <c r="A164" s="118" t="s">
        <v>787</v>
      </c>
      <c r="B164" s="967"/>
      <c r="C164" s="970"/>
      <c r="D164" s="800"/>
      <c r="E164" s="972"/>
      <c r="F164" s="801"/>
      <c r="G164" s="801"/>
      <c r="H164" s="965"/>
      <c r="I164" s="801"/>
      <c r="J164" s="801"/>
      <c r="K164" s="801"/>
      <c r="L164" s="801"/>
      <c r="M164" s="70" t="str">
        <f>IFERROR(INDEX('Controles de Corrupción'!$C$10:$AZ$249,MATCH(A164,'Controles de Corrupción'!$B$10:$B$249,0),4),"")</f>
        <v/>
      </c>
      <c r="N164" s="70" t="str">
        <f>IFERROR(INDEX('Controles de Corrupción'!$C$10:$AZ$249,MATCH(A164,'Controles de Corrupción'!$B$10:$B$249,0),40),"")</f>
        <v/>
      </c>
      <c r="O164" s="70" t="str">
        <f>IFERROR(INDEX('Controles de Corrupción'!$C$10:$AZ$249,MATCH(A164,'Controles de Corrupción'!$B$10:$B$249,0),41),"")</f>
        <v/>
      </c>
      <c r="P164" s="70" t="str">
        <f>IFERROR(INDEX('Controles de Corrupción'!$C$10:$AZ$249,MATCH(A164,'Controles de Corrupción'!$B$10:$B$249,0),42),"")</f>
        <v/>
      </c>
      <c r="Q164" s="62" t="str">
        <f>IFERROR(INDEX('Controles de Corrupción'!$C$10:$AZ$249,MATCH(A164,'Controles de Corrupción'!$B$10:$B$249,0),47),"")</f>
        <v/>
      </c>
    </row>
    <row r="165" spans="1:17" ht="50.25" customHeight="1" x14ac:dyDescent="0.25">
      <c r="A165" s="118" t="s">
        <v>788</v>
      </c>
      <c r="B165" s="968"/>
      <c r="C165" s="970"/>
      <c r="D165" s="800"/>
      <c r="E165" s="972"/>
      <c r="F165" s="801"/>
      <c r="G165" s="801"/>
      <c r="H165" s="879"/>
      <c r="I165" s="801"/>
      <c r="J165" s="801"/>
      <c r="K165" s="801"/>
      <c r="L165" s="801"/>
      <c r="M165" s="70" t="str">
        <f>IFERROR(INDEX('Controles de Corrupción'!$C$10:$AZ$249,MATCH(A165,'Controles de Corrupción'!$B$10:$B$249,0),4),"")</f>
        <v/>
      </c>
      <c r="N165" s="70" t="str">
        <f>IFERROR(INDEX('Controles de Corrupción'!$C$10:$AZ$249,MATCH(A165,'Controles de Corrupción'!$B$10:$B$249,0),40),"")</f>
        <v/>
      </c>
      <c r="O165" s="70" t="str">
        <f>IFERROR(INDEX('Controles de Corrupción'!$C$10:$AZ$249,MATCH(A165,'Controles de Corrupción'!$B$10:$B$249,0),41),"")</f>
        <v/>
      </c>
      <c r="P165" s="70" t="str">
        <f>IFERROR(INDEX('Controles de Corrupción'!$C$10:$AZ$249,MATCH(A165,'Controles de Corrupción'!$B$10:$B$249,0),42),"")</f>
        <v/>
      </c>
      <c r="Q165" s="62" t="str">
        <f>IFERROR(INDEX('Controles de Corrupción'!$C$10:$AZ$249,MATCH(A165,'Controles de Corrupción'!$B$10:$B$249,0),47),"")</f>
        <v/>
      </c>
    </row>
    <row r="166" spans="1:17" ht="50.25" customHeight="1" x14ac:dyDescent="0.25">
      <c r="A166" s="118" t="s">
        <v>789</v>
      </c>
      <c r="B166" s="966"/>
      <c r="C166" s="969" t="str">
        <f>IFERROR(INDEX('Riesgos de Corrupción'!$B$11:$BN$100,MATCH('Mapa Riesgo Corrupción'!B166,'Riesgos de Corrupción'!$B$11:$B$100,0),2),"")</f>
        <v/>
      </c>
      <c r="D166" s="804" t="str">
        <f>IFERROR(INDEX('Riesgos de Corrupción'!$B$11:$BN$100,MATCH('Mapa Riesgo Corrupción'!B166,'Riesgos de Corrupción'!$B$11:$B$100,0),4),"")</f>
        <v/>
      </c>
      <c r="E166" s="971" t="str">
        <f>IFERROR(INDEX('Riesgos de Corrupción'!$B$11:$BN$100,MATCH('Mapa Riesgo Corrupción'!B166,'Riesgos de Corrupción'!$B$11:$B$100,0),5),"")</f>
        <v/>
      </c>
      <c r="F166" s="878" t="str">
        <f>IFERROR(INDEX('Riesgos de Corrupción'!$B$11:$BN$100,MATCH('Mapa Riesgo Corrupción'!B166,'Riesgos de Corrupción'!$B$11:$B$100,0),18),"")</f>
        <v/>
      </c>
      <c r="G166" s="878" t="str">
        <f>IFERROR(INDEX('Riesgos de Corrupción'!$B$11:$BN$100,MATCH('Mapa Riesgo Corrupción'!B166,'Riesgos de Corrupción'!$B$11:$B$100,0),63),"")</f>
        <v/>
      </c>
      <c r="H166" s="964" t="str">
        <f>IFERROR(INDEX('Riesgos de Corrupción'!$B$11:$BN$100,MATCH('Mapa Riesgo Corrupción'!B166,'Riesgos de Corrupción'!$B$11:$B$100,0),64),"")</f>
        <v/>
      </c>
      <c r="I166" s="878" t="str">
        <f>IFERROR(INDEX('Controles de Corrupción'!$C$10:$AZ$249,MATCH('Mapa Riesgo Corrupción'!B166,'Controles de Corrupción'!$C$10:$C$249,0),33),"")</f>
        <v/>
      </c>
      <c r="J166" s="878" t="str">
        <f>IFERROR(INDEX('Controles de Corrupción'!$C$10:$AZ$249,MATCH('Mapa Riesgo Corrupción'!B166,'Controles de Corrupción'!$C$10:$C$249,0),36),"")</f>
        <v/>
      </c>
      <c r="K166" s="878" t="str">
        <f>IFERROR(INDEX('Controles de Corrupción'!$C$10:$AZ$249,MATCH('Mapa Riesgo Corrupción'!B166,'Controles de Corrupción'!$C$10:$C$249,0),37),"")</f>
        <v/>
      </c>
      <c r="L166" s="878" t="str">
        <f>IFERROR(INDEX('Controles de Corrupción'!$C$10:$AZ$249,MATCH('Mapa Riesgo Corrupción'!B166,'Controles de Corrupción'!$C$10:$C$249,0),38),"")</f>
        <v/>
      </c>
      <c r="M166" s="70" t="str">
        <f>IFERROR(INDEX('Controles de Corrupción'!$C$10:$AZ$249,MATCH(A166,'Controles de Corrupción'!$B$10:$B$249,0),4),"")</f>
        <v/>
      </c>
      <c r="N166" s="70" t="str">
        <f>IFERROR(INDEX('Controles de Corrupción'!$C$10:$AZ$249,MATCH(A166,'Controles de Corrupción'!$B$10:$B$249,0),40),"")</f>
        <v/>
      </c>
      <c r="O166" s="70" t="str">
        <f>IFERROR(INDEX('Controles de Corrupción'!$C$10:$AZ$249,MATCH(A166,'Controles de Corrupción'!$B$10:$B$249,0),41),"")</f>
        <v/>
      </c>
      <c r="P166" s="70" t="str">
        <f>IFERROR(INDEX('Controles de Corrupción'!$C$10:$AZ$249,MATCH(A166,'Controles de Corrupción'!$B$10:$B$249,0),42),"")</f>
        <v/>
      </c>
      <c r="Q166" s="62" t="str">
        <f>IFERROR(INDEX('Controles de Corrupción'!$C$10:$AZ$249,MATCH(A166,'Controles de Corrupción'!$B$10:$B$249,0),47),"")</f>
        <v/>
      </c>
    </row>
    <row r="167" spans="1:17" ht="50.25" customHeight="1" x14ac:dyDescent="0.25">
      <c r="A167" s="118" t="s">
        <v>790</v>
      </c>
      <c r="B167" s="967"/>
      <c r="C167" s="970"/>
      <c r="D167" s="800"/>
      <c r="E167" s="972"/>
      <c r="F167" s="801"/>
      <c r="G167" s="801"/>
      <c r="H167" s="965"/>
      <c r="I167" s="801"/>
      <c r="J167" s="801"/>
      <c r="K167" s="801"/>
      <c r="L167" s="801"/>
      <c r="M167" s="70" t="str">
        <f>IFERROR(INDEX('Controles de Corrupción'!$C$10:$AZ$249,MATCH(A167,'Controles de Corrupción'!$B$10:$B$249,0),4),"")</f>
        <v/>
      </c>
      <c r="N167" s="70" t="str">
        <f>IFERROR(INDEX('Controles de Corrupción'!$C$10:$AZ$249,MATCH(A167,'Controles de Corrupción'!$B$10:$B$249,0),40),"")</f>
        <v/>
      </c>
      <c r="O167" s="70" t="str">
        <f>IFERROR(INDEX('Controles de Corrupción'!$C$10:$AZ$249,MATCH(A167,'Controles de Corrupción'!$B$10:$B$249,0),41),"")</f>
        <v/>
      </c>
      <c r="P167" s="70" t="str">
        <f>IFERROR(INDEX('Controles de Corrupción'!$C$10:$AZ$249,MATCH(A167,'Controles de Corrupción'!$B$10:$B$249,0),42),"")</f>
        <v/>
      </c>
      <c r="Q167" s="62" t="str">
        <f>IFERROR(INDEX('Controles de Corrupción'!$C$10:$AZ$249,MATCH(A167,'Controles de Corrupción'!$B$10:$B$249,0),47),"")</f>
        <v/>
      </c>
    </row>
    <row r="168" spans="1:17" ht="50.25" customHeight="1" x14ac:dyDescent="0.25">
      <c r="A168" s="118" t="s">
        <v>791</v>
      </c>
      <c r="B168" s="967"/>
      <c r="C168" s="970"/>
      <c r="D168" s="800"/>
      <c r="E168" s="972"/>
      <c r="F168" s="801"/>
      <c r="G168" s="801"/>
      <c r="H168" s="965"/>
      <c r="I168" s="801"/>
      <c r="J168" s="801"/>
      <c r="K168" s="801"/>
      <c r="L168" s="801"/>
      <c r="M168" s="70" t="str">
        <f>IFERROR(INDEX('Controles de Corrupción'!$C$10:$AZ$249,MATCH(A168,'Controles de Corrupción'!$B$10:$B$249,0),4),"")</f>
        <v/>
      </c>
      <c r="N168" s="70" t="str">
        <f>IFERROR(INDEX('Controles de Corrupción'!$C$10:$AZ$249,MATCH(A168,'Controles de Corrupción'!$B$10:$B$249,0),40),"")</f>
        <v/>
      </c>
      <c r="O168" s="70" t="str">
        <f>IFERROR(INDEX('Controles de Corrupción'!$C$10:$AZ$249,MATCH(A168,'Controles de Corrupción'!$B$10:$B$249,0),41),"")</f>
        <v/>
      </c>
      <c r="P168" s="70" t="str">
        <f>IFERROR(INDEX('Controles de Corrupción'!$C$10:$AZ$249,MATCH(A168,'Controles de Corrupción'!$B$10:$B$249,0),42),"")</f>
        <v/>
      </c>
      <c r="Q168" s="62" t="str">
        <f>IFERROR(INDEX('Controles de Corrupción'!$C$10:$AZ$249,MATCH(A168,'Controles de Corrupción'!$B$10:$B$249,0),47),"")</f>
        <v/>
      </c>
    </row>
    <row r="169" spans="1:17" ht="50.25" customHeight="1" x14ac:dyDescent="0.25">
      <c r="A169" s="118" t="s">
        <v>792</v>
      </c>
      <c r="B169" s="967"/>
      <c r="C169" s="970"/>
      <c r="D169" s="800"/>
      <c r="E169" s="972"/>
      <c r="F169" s="801"/>
      <c r="G169" s="801"/>
      <c r="H169" s="965"/>
      <c r="I169" s="801"/>
      <c r="J169" s="801"/>
      <c r="K169" s="801"/>
      <c r="L169" s="801"/>
      <c r="M169" s="70" t="str">
        <f>IFERROR(INDEX('Controles de Corrupción'!$C$10:$AZ$249,MATCH(A169,'Controles de Corrupción'!$B$10:$B$249,0),4),"")</f>
        <v/>
      </c>
      <c r="N169" s="70" t="str">
        <f>IFERROR(INDEX('Controles de Corrupción'!$C$10:$AZ$249,MATCH(A169,'Controles de Corrupción'!$B$10:$B$249,0),40),"")</f>
        <v/>
      </c>
      <c r="O169" s="70" t="str">
        <f>IFERROR(INDEX('Controles de Corrupción'!$C$10:$AZ$249,MATCH(A169,'Controles de Corrupción'!$B$10:$B$249,0),41),"")</f>
        <v/>
      </c>
      <c r="P169" s="70" t="str">
        <f>IFERROR(INDEX('Controles de Corrupción'!$C$10:$AZ$249,MATCH(A169,'Controles de Corrupción'!$B$10:$B$249,0),42),"")</f>
        <v/>
      </c>
      <c r="Q169" s="62" t="str">
        <f>IFERROR(INDEX('Controles de Corrupción'!$C$10:$AZ$249,MATCH(A169,'Controles de Corrupción'!$B$10:$B$249,0),47),"")</f>
        <v/>
      </c>
    </row>
    <row r="170" spans="1:17" ht="50.25" customHeight="1" x14ac:dyDescent="0.25">
      <c r="A170" s="118" t="s">
        <v>793</v>
      </c>
      <c r="B170" s="967"/>
      <c r="C170" s="970"/>
      <c r="D170" s="800"/>
      <c r="E170" s="972"/>
      <c r="F170" s="801"/>
      <c r="G170" s="801"/>
      <c r="H170" s="965"/>
      <c r="I170" s="801"/>
      <c r="J170" s="801"/>
      <c r="K170" s="801"/>
      <c r="L170" s="801"/>
      <c r="M170" s="70" t="str">
        <f>IFERROR(INDEX('Controles de Corrupción'!$C$10:$AZ$249,MATCH(A170,'Controles de Corrupción'!$B$10:$B$249,0),4),"")</f>
        <v/>
      </c>
      <c r="N170" s="70" t="str">
        <f>IFERROR(INDEX('Controles de Corrupción'!$C$10:$AZ$249,MATCH(A170,'Controles de Corrupción'!$B$10:$B$249,0),40),"")</f>
        <v/>
      </c>
      <c r="O170" s="70" t="str">
        <f>IFERROR(INDEX('Controles de Corrupción'!$C$10:$AZ$249,MATCH(A170,'Controles de Corrupción'!$B$10:$B$249,0),41),"")</f>
        <v/>
      </c>
      <c r="P170" s="70" t="str">
        <f>IFERROR(INDEX('Controles de Corrupción'!$C$10:$AZ$249,MATCH(A170,'Controles de Corrupción'!$B$10:$B$249,0),42),"")</f>
        <v/>
      </c>
      <c r="Q170" s="62" t="str">
        <f>IFERROR(INDEX('Controles de Corrupción'!$C$10:$AZ$249,MATCH(A170,'Controles de Corrupción'!$B$10:$B$249,0),47),"")</f>
        <v/>
      </c>
    </row>
    <row r="171" spans="1:17" ht="51.75" customHeight="1" x14ac:dyDescent="0.25">
      <c r="A171" s="118" t="s">
        <v>794</v>
      </c>
      <c r="B171" s="968"/>
      <c r="C171" s="970"/>
      <c r="D171" s="800"/>
      <c r="E171" s="972"/>
      <c r="F171" s="801"/>
      <c r="G171" s="801"/>
      <c r="H171" s="879"/>
      <c r="I171" s="801"/>
      <c r="J171" s="801"/>
      <c r="K171" s="801"/>
      <c r="L171" s="801"/>
      <c r="M171" s="70" t="str">
        <f>IFERROR(INDEX('Controles de Corrupción'!$C$10:$AZ$249,MATCH(A171,'Controles de Corrupción'!$B$10:$B$249,0),4),"")</f>
        <v/>
      </c>
      <c r="N171" s="70" t="str">
        <f>IFERROR(INDEX('Controles de Corrupción'!$C$10:$AZ$249,MATCH(A171,'Controles de Corrupción'!$B$10:$B$249,0),40),"")</f>
        <v/>
      </c>
      <c r="O171" s="70" t="str">
        <f>IFERROR(INDEX('Controles de Corrupción'!$C$10:$AZ$249,MATCH(A171,'Controles de Corrupción'!$B$10:$B$249,0),41),"")</f>
        <v/>
      </c>
      <c r="P171" s="70" t="str">
        <f>IFERROR(INDEX('Controles de Corrupción'!$C$10:$AZ$249,MATCH(A171,'Controles de Corrupción'!$B$10:$B$249,0),42),"")</f>
        <v/>
      </c>
      <c r="Q171" s="62" t="str">
        <f>IFERROR(INDEX('Controles de Corrupción'!$C$10:$AZ$249,MATCH(A171,'Controles de Corrupción'!$B$10:$B$249,0),47),"")</f>
        <v/>
      </c>
    </row>
    <row r="172" spans="1:17" ht="51.75" customHeight="1" x14ac:dyDescent="0.25">
      <c r="A172" s="118" t="s">
        <v>795</v>
      </c>
      <c r="B172" s="966"/>
      <c r="C172" s="969" t="str">
        <f>IFERROR(INDEX('Riesgos de Corrupción'!$B$11:$BN$100,MATCH('Mapa Riesgo Corrupción'!B172,'Riesgos de Corrupción'!$B$11:$B$100,0),2),"")</f>
        <v/>
      </c>
      <c r="D172" s="804" t="str">
        <f>IFERROR(INDEX('Riesgos de Corrupción'!$B$11:$BN$100,MATCH('Mapa Riesgo Corrupción'!B172,'Riesgos de Corrupción'!$B$11:$B$100,0),4),"")</f>
        <v/>
      </c>
      <c r="E172" s="971" t="str">
        <f>IFERROR(INDEX('Riesgos de Corrupción'!$B$11:$BN$100,MATCH('Mapa Riesgo Corrupción'!B172,'Riesgos de Corrupción'!$B$11:$B$100,0),5),"")</f>
        <v/>
      </c>
      <c r="F172" s="878" t="str">
        <f>IFERROR(INDEX('Riesgos de Corrupción'!$B$11:$BN$100,MATCH('Mapa Riesgo Corrupción'!B172,'Riesgos de Corrupción'!$B$11:$B$100,0),18),"")</f>
        <v/>
      </c>
      <c r="G172" s="878" t="str">
        <f>IFERROR(INDEX('Riesgos de Corrupción'!$B$11:$BN$100,MATCH('Mapa Riesgo Corrupción'!B172,'Riesgos de Corrupción'!$B$11:$B$100,0),63),"")</f>
        <v/>
      </c>
      <c r="H172" s="964" t="str">
        <f>IFERROR(INDEX('Riesgos de Corrupción'!$B$11:$BN$100,MATCH('Mapa Riesgo Corrupción'!B172,'Riesgos de Corrupción'!$B$11:$B$100,0),64),"")</f>
        <v/>
      </c>
      <c r="I172" s="878" t="str">
        <f>IFERROR(INDEX('Controles de Corrupción'!$C$10:$AZ$249,MATCH('Mapa Riesgo Corrupción'!B172,'Controles de Corrupción'!$C$10:$C$249,0),33),"")</f>
        <v/>
      </c>
      <c r="J172" s="878" t="str">
        <f>IFERROR(INDEX('Controles de Corrupción'!$C$10:$AZ$249,MATCH('Mapa Riesgo Corrupción'!B172,'Controles de Corrupción'!$C$10:$C$249,0),36),"")</f>
        <v/>
      </c>
      <c r="K172" s="878" t="str">
        <f>IFERROR(INDEX('Controles de Corrupción'!$C$10:$AZ$249,MATCH('Mapa Riesgo Corrupción'!B172,'Controles de Corrupción'!$C$10:$C$249,0),37),"")</f>
        <v/>
      </c>
      <c r="L172" s="878" t="str">
        <f>IFERROR(INDEX('Controles de Corrupción'!$C$10:$AZ$249,MATCH('Mapa Riesgo Corrupción'!B172,'Controles de Corrupción'!$C$10:$C$249,0),38),"")</f>
        <v/>
      </c>
      <c r="M172" s="70" t="str">
        <f>IFERROR(INDEX('Controles de Corrupción'!$C$10:$AZ$249,MATCH(A172,'Controles de Corrupción'!$B$10:$B$249,0),4),"")</f>
        <v/>
      </c>
      <c r="N172" s="70" t="str">
        <f>IFERROR(INDEX('Controles de Corrupción'!$C$10:$AZ$249,MATCH(A172,'Controles de Corrupción'!$B$10:$B$249,0),40),"")</f>
        <v/>
      </c>
      <c r="O172" s="70" t="str">
        <f>IFERROR(INDEX('Controles de Corrupción'!$C$10:$AZ$249,MATCH(A172,'Controles de Corrupción'!$B$10:$B$249,0),41),"")</f>
        <v/>
      </c>
      <c r="P172" s="70" t="str">
        <f>IFERROR(INDEX('Controles de Corrupción'!$C$10:$AZ$249,MATCH(A172,'Controles de Corrupción'!$B$10:$B$249,0),42),"")</f>
        <v/>
      </c>
      <c r="Q172" s="62" t="str">
        <f>IFERROR(INDEX('Controles de Corrupción'!$C$10:$AZ$249,MATCH(A172,'Controles de Corrupción'!$B$10:$B$249,0),47),"")</f>
        <v/>
      </c>
    </row>
    <row r="173" spans="1:17" ht="51.75" customHeight="1" x14ac:dyDescent="0.25">
      <c r="A173" s="118" t="s">
        <v>796</v>
      </c>
      <c r="B173" s="967"/>
      <c r="C173" s="970"/>
      <c r="D173" s="800"/>
      <c r="E173" s="972"/>
      <c r="F173" s="801"/>
      <c r="G173" s="801"/>
      <c r="H173" s="965"/>
      <c r="I173" s="801"/>
      <c r="J173" s="801"/>
      <c r="K173" s="801"/>
      <c r="L173" s="801"/>
      <c r="M173" s="70" t="str">
        <f>IFERROR(INDEX('Controles de Corrupción'!$C$10:$AZ$249,MATCH(A173,'Controles de Corrupción'!$B$10:$B$249,0),4),"")</f>
        <v/>
      </c>
      <c r="N173" s="70" t="str">
        <f>IFERROR(INDEX('Controles de Corrupción'!$C$10:$AZ$249,MATCH(A173,'Controles de Corrupción'!$B$10:$B$249,0),40),"")</f>
        <v/>
      </c>
      <c r="O173" s="70" t="str">
        <f>IFERROR(INDEX('Controles de Corrupción'!$C$10:$AZ$249,MATCH(A173,'Controles de Corrupción'!$B$10:$B$249,0),41),"")</f>
        <v/>
      </c>
      <c r="P173" s="70" t="str">
        <f>IFERROR(INDEX('Controles de Corrupción'!$C$10:$AZ$249,MATCH(A173,'Controles de Corrupción'!$B$10:$B$249,0),42),"")</f>
        <v/>
      </c>
      <c r="Q173" s="62" t="str">
        <f>IFERROR(INDEX('Controles de Corrupción'!$C$10:$AZ$249,MATCH(A173,'Controles de Corrupción'!$B$10:$B$249,0),47),"")</f>
        <v/>
      </c>
    </row>
    <row r="174" spans="1:17" ht="51.75" customHeight="1" x14ac:dyDescent="0.25">
      <c r="A174" s="118" t="s">
        <v>797</v>
      </c>
      <c r="B174" s="967"/>
      <c r="C174" s="970"/>
      <c r="D174" s="800"/>
      <c r="E174" s="972"/>
      <c r="F174" s="801"/>
      <c r="G174" s="801"/>
      <c r="H174" s="965"/>
      <c r="I174" s="801"/>
      <c r="J174" s="801"/>
      <c r="K174" s="801"/>
      <c r="L174" s="801"/>
      <c r="M174" s="70" t="str">
        <f>IFERROR(INDEX('Controles de Corrupción'!$C$10:$AZ$249,MATCH(A174,'Controles de Corrupción'!$B$10:$B$249,0),4),"")</f>
        <v/>
      </c>
      <c r="N174" s="70" t="str">
        <f>IFERROR(INDEX('Controles de Corrupción'!$C$10:$AZ$249,MATCH(A174,'Controles de Corrupción'!$B$10:$B$249,0),40),"")</f>
        <v/>
      </c>
      <c r="O174" s="70" t="str">
        <f>IFERROR(INDEX('Controles de Corrupción'!$C$10:$AZ$249,MATCH(A174,'Controles de Corrupción'!$B$10:$B$249,0),41),"")</f>
        <v/>
      </c>
      <c r="P174" s="70" t="str">
        <f>IFERROR(INDEX('Controles de Corrupción'!$C$10:$AZ$249,MATCH(A174,'Controles de Corrupción'!$B$10:$B$249,0),42),"")</f>
        <v/>
      </c>
      <c r="Q174" s="62" t="str">
        <f>IFERROR(INDEX('Controles de Corrupción'!$C$10:$AZ$249,MATCH(A174,'Controles de Corrupción'!$B$10:$B$249,0),47),"")</f>
        <v/>
      </c>
    </row>
    <row r="175" spans="1:17" ht="51.75" customHeight="1" x14ac:dyDescent="0.25">
      <c r="A175" s="118" t="s">
        <v>798</v>
      </c>
      <c r="B175" s="967"/>
      <c r="C175" s="970"/>
      <c r="D175" s="800"/>
      <c r="E175" s="972"/>
      <c r="F175" s="801"/>
      <c r="G175" s="801"/>
      <c r="H175" s="965"/>
      <c r="I175" s="801"/>
      <c r="J175" s="801"/>
      <c r="K175" s="801"/>
      <c r="L175" s="801"/>
      <c r="M175" s="70" t="str">
        <f>IFERROR(INDEX('Controles de Corrupción'!$C$10:$AZ$249,MATCH(A175,'Controles de Corrupción'!$B$10:$B$249,0),4),"")</f>
        <v/>
      </c>
      <c r="N175" s="70" t="str">
        <f>IFERROR(INDEX('Controles de Corrupción'!$C$10:$AZ$249,MATCH(A175,'Controles de Corrupción'!$B$10:$B$249,0),40),"")</f>
        <v/>
      </c>
      <c r="O175" s="70" t="str">
        <f>IFERROR(INDEX('Controles de Corrupción'!$C$10:$AZ$249,MATCH(A175,'Controles de Corrupción'!$B$10:$B$249,0),41),"")</f>
        <v/>
      </c>
      <c r="P175" s="70" t="str">
        <f>IFERROR(INDEX('Controles de Corrupción'!$C$10:$AZ$249,MATCH(A175,'Controles de Corrupción'!$B$10:$B$249,0),42),"")</f>
        <v/>
      </c>
      <c r="Q175" s="62" t="str">
        <f>IFERROR(INDEX('Controles de Corrupción'!$C$10:$AZ$249,MATCH(A175,'Controles de Corrupción'!$B$10:$B$249,0),47),"")</f>
        <v/>
      </c>
    </row>
    <row r="176" spans="1:17" ht="51.75" customHeight="1" x14ac:dyDescent="0.25">
      <c r="A176" s="118" t="s">
        <v>799</v>
      </c>
      <c r="B176" s="967"/>
      <c r="C176" s="970"/>
      <c r="D176" s="800"/>
      <c r="E176" s="972"/>
      <c r="F176" s="801"/>
      <c r="G176" s="801"/>
      <c r="H176" s="965"/>
      <c r="I176" s="801"/>
      <c r="J176" s="801"/>
      <c r="K176" s="801"/>
      <c r="L176" s="801"/>
      <c r="M176" s="70" t="str">
        <f>IFERROR(INDEX('Controles de Corrupción'!$C$10:$AZ$249,MATCH(A176,'Controles de Corrupción'!$B$10:$B$249,0),4),"")</f>
        <v/>
      </c>
      <c r="N176" s="70" t="str">
        <f>IFERROR(INDEX('Controles de Corrupción'!$C$10:$AZ$249,MATCH(A176,'Controles de Corrupción'!$B$10:$B$249,0),40),"")</f>
        <v/>
      </c>
      <c r="O176" s="70" t="str">
        <f>IFERROR(INDEX('Controles de Corrupción'!$C$10:$AZ$249,MATCH(A176,'Controles de Corrupción'!$B$10:$B$249,0),41),"")</f>
        <v/>
      </c>
      <c r="P176" s="70" t="str">
        <f>IFERROR(INDEX('Controles de Corrupción'!$C$10:$AZ$249,MATCH(A176,'Controles de Corrupción'!$B$10:$B$249,0),42),"")</f>
        <v/>
      </c>
      <c r="Q176" s="62" t="str">
        <f>IFERROR(INDEX('Controles de Corrupción'!$C$10:$AZ$249,MATCH(A176,'Controles de Corrupción'!$B$10:$B$249,0),47),"")</f>
        <v/>
      </c>
    </row>
    <row r="177" spans="1:17" ht="51.75" customHeight="1" x14ac:dyDescent="0.25">
      <c r="A177" s="118" t="s">
        <v>800</v>
      </c>
      <c r="B177" s="968"/>
      <c r="C177" s="970"/>
      <c r="D177" s="800"/>
      <c r="E177" s="972"/>
      <c r="F177" s="801"/>
      <c r="G177" s="801"/>
      <c r="H177" s="879"/>
      <c r="I177" s="801"/>
      <c r="J177" s="801"/>
      <c r="K177" s="801"/>
      <c r="L177" s="801"/>
      <c r="M177" s="70" t="str">
        <f>IFERROR(INDEX('Controles de Corrupción'!$C$10:$AZ$249,MATCH(A177,'Controles de Corrupción'!$B$10:$B$249,0),4),"")</f>
        <v/>
      </c>
      <c r="N177" s="70" t="str">
        <f>IFERROR(INDEX('Controles de Corrupción'!$C$10:$AZ$249,MATCH(A177,'Controles de Corrupción'!$B$10:$B$249,0),40),"")</f>
        <v/>
      </c>
      <c r="O177" s="70" t="str">
        <f>IFERROR(INDEX('Controles de Corrupción'!$C$10:$AZ$249,MATCH(A177,'Controles de Corrupción'!$B$10:$B$249,0),41),"")</f>
        <v/>
      </c>
      <c r="P177" s="70" t="str">
        <f>IFERROR(INDEX('Controles de Corrupción'!$C$10:$AZ$249,MATCH(A177,'Controles de Corrupción'!$B$10:$B$249,0),42),"")</f>
        <v/>
      </c>
      <c r="Q177" s="62" t="str">
        <f>IFERROR(INDEX('Controles de Corrupción'!$C$10:$AZ$249,MATCH(A177,'Controles de Corrupción'!$B$10:$B$249,0),47),"")</f>
        <v/>
      </c>
    </row>
    <row r="178" spans="1:17" ht="51.75" customHeight="1" x14ac:dyDescent="0.25">
      <c r="A178" s="118" t="s">
        <v>801</v>
      </c>
      <c r="B178" s="966"/>
      <c r="C178" s="969" t="str">
        <f>IFERROR(INDEX('Riesgos de Corrupción'!$B$11:$BN$100,MATCH('Mapa Riesgo Corrupción'!B178,'Riesgos de Corrupción'!$B$11:$B$100,0),2),"")</f>
        <v/>
      </c>
      <c r="D178" s="804" t="str">
        <f>IFERROR(INDEX('Riesgos de Corrupción'!$B$11:$BN$100,MATCH('Mapa Riesgo Corrupción'!B178,'Riesgos de Corrupción'!$B$11:$B$100,0),4),"")</f>
        <v/>
      </c>
      <c r="E178" s="971" t="str">
        <f>IFERROR(INDEX('Riesgos de Corrupción'!$B$11:$BN$100,MATCH('Mapa Riesgo Corrupción'!B178,'Riesgos de Corrupción'!$B$11:$B$100,0),5),"")</f>
        <v/>
      </c>
      <c r="F178" s="878" t="str">
        <f>IFERROR(INDEX('Riesgos de Corrupción'!$B$11:$BN$100,MATCH('Mapa Riesgo Corrupción'!B178,'Riesgos de Corrupción'!$B$11:$B$100,0),18),"")</f>
        <v/>
      </c>
      <c r="G178" s="878" t="str">
        <f>IFERROR(INDEX('Riesgos de Corrupción'!$B$11:$BN$100,MATCH('Mapa Riesgo Corrupción'!B178,'Riesgos de Corrupción'!$B$11:$B$100,0),63),"")</f>
        <v/>
      </c>
      <c r="H178" s="964" t="str">
        <f>IFERROR(INDEX('Riesgos de Corrupción'!$B$11:$BN$100,MATCH('Mapa Riesgo Corrupción'!B178,'Riesgos de Corrupción'!$B$11:$B$100,0),64),"")</f>
        <v/>
      </c>
      <c r="I178" s="878" t="str">
        <f>IFERROR(INDEX('Controles de Corrupción'!$C$10:$AZ$249,MATCH('Mapa Riesgo Corrupción'!B178,'Controles de Corrupción'!$C$10:$C$249,0),33),"")</f>
        <v/>
      </c>
      <c r="J178" s="878" t="str">
        <f>IFERROR(INDEX('Controles de Corrupción'!$C$10:$AZ$249,MATCH('Mapa Riesgo Corrupción'!B178,'Controles de Corrupción'!$C$10:$C$249,0),36),"")</f>
        <v/>
      </c>
      <c r="K178" s="878" t="str">
        <f>IFERROR(INDEX('Controles de Corrupción'!$C$10:$AZ$249,MATCH('Mapa Riesgo Corrupción'!B178,'Controles de Corrupción'!$C$10:$C$249,0),37),"")</f>
        <v/>
      </c>
      <c r="L178" s="878" t="str">
        <f>IFERROR(INDEX('Controles de Corrupción'!$C$10:$AZ$249,MATCH('Mapa Riesgo Corrupción'!B178,'Controles de Corrupción'!$C$10:$C$249,0),38),"")</f>
        <v/>
      </c>
      <c r="M178" s="70" t="str">
        <f>IFERROR(INDEX('Controles de Corrupción'!$C$10:$AZ$249,MATCH(A178,'Controles de Corrupción'!$B$10:$B$249,0),4),"")</f>
        <v/>
      </c>
      <c r="N178" s="70" t="str">
        <f>IFERROR(INDEX('Controles de Corrupción'!$C$10:$AZ$249,MATCH(A178,'Controles de Corrupción'!$B$10:$B$249,0),40),"")</f>
        <v/>
      </c>
      <c r="O178" s="70" t="str">
        <f>IFERROR(INDEX('Controles de Corrupción'!$C$10:$AZ$249,MATCH(A178,'Controles de Corrupción'!$B$10:$B$249,0),41),"")</f>
        <v/>
      </c>
      <c r="P178" s="70" t="str">
        <f>IFERROR(INDEX('Controles de Corrupción'!$C$10:$AZ$249,MATCH(A178,'Controles de Corrupción'!$B$10:$B$249,0),42),"")</f>
        <v/>
      </c>
      <c r="Q178" s="62" t="str">
        <f>IFERROR(INDEX('Controles de Corrupción'!$C$10:$AZ$249,MATCH(A178,'Controles de Corrupción'!$B$10:$B$249,0),47),"")</f>
        <v/>
      </c>
    </row>
    <row r="179" spans="1:17" ht="51.75" customHeight="1" x14ac:dyDescent="0.25">
      <c r="A179" s="118" t="s">
        <v>802</v>
      </c>
      <c r="B179" s="967"/>
      <c r="C179" s="970"/>
      <c r="D179" s="800"/>
      <c r="E179" s="972"/>
      <c r="F179" s="801"/>
      <c r="G179" s="801"/>
      <c r="H179" s="965"/>
      <c r="I179" s="801"/>
      <c r="J179" s="801"/>
      <c r="K179" s="801"/>
      <c r="L179" s="801"/>
      <c r="M179" s="70" t="str">
        <f>IFERROR(INDEX('Controles de Corrupción'!$C$10:$AZ$249,MATCH(A179,'Controles de Corrupción'!$B$10:$B$249,0),4),"")</f>
        <v/>
      </c>
      <c r="N179" s="70" t="str">
        <f>IFERROR(INDEX('Controles de Corrupción'!$C$10:$AZ$249,MATCH(A179,'Controles de Corrupción'!$B$10:$B$249,0),40),"")</f>
        <v/>
      </c>
      <c r="O179" s="70" t="str">
        <f>IFERROR(INDEX('Controles de Corrupción'!$C$10:$AZ$249,MATCH(A179,'Controles de Corrupción'!$B$10:$B$249,0),41),"")</f>
        <v/>
      </c>
      <c r="P179" s="70" t="str">
        <f>IFERROR(INDEX('Controles de Corrupción'!$C$10:$AZ$249,MATCH(A179,'Controles de Corrupción'!$B$10:$B$249,0),42),"")</f>
        <v/>
      </c>
      <c r="Q179" s="62" t="str">
        <f>IFERROR(INDEX('Controles de Corrupción'!$C$10:$AZ$249,MATCH(A179,'Controles de Corrupción'!$B$10:$B$249,0),47),"")</f>
        <v/>
      </c>
    </row>
    <row r="180" spans="1:17" ht="51.75" customHeight="1" x14ac:dyDescent="0.25">
      <c r="A180" s="118" t="s">
        <v>803</v>
      </c>
      <c r="B180" s="967"/>
      <c r="C180" s="970"/>
      <c r="D180" s="800"/>
      <c r="E180" s="972"/>
      <c r="F180" s="801"/>
      <c r="G180" s="801"/>
      <c r="H180" s="965"/>
      <c r="I180" s="801"/>
      <c r="J180" s="801"/>
      <c r="K180" s="801"/>
      <c r="L180" s="801"/>
      <c r="M180" s="70" t="str">
        <f>IFERROR(INDEX('Controles de Corrupción'!$C$10:$AZ$249,MATCH(A180,'Controles de Corrupción'!$B$10:$B$249,0),4),"")</f>
        <v/>
      </c>
      <c r="N180" s="70" t="str">
        <f>IFERROR(INDEX('Controles de Corrupción'!$C$10:$AZ$249,MATCH(A180,'Controles de Corrupción'!$B$10:$B$249,0),40),"")</f>
        <v/>
      </c>
      <c r="O180" s="70" t="str">
        <f>IFERROR(INDEX('Controles de Corrupción'!$C$10:$AZ$249,MATCH(A180,'Controles de Corrupción'!$B$10:$B$249,0),41),"")</f>
        <v/>
      </c>
      <c r="P180" s="70" t="str">
        <f>IFERROR(INDEX('Controles de Corrupción'!$C$10:$AZ$249,MATCH(A180,'Controles de Corrupción'!$B$10:$B$249,0),42),"")</f>
        <v/>
      </c>
      <c r="Q180" s="62" t="str">
        <f>IFERROR(INDEX('Controles de Corrupción'!$C$10:$AZ$249,MATCH(A180,'Controles de Corrupción'!$B$10:$B$249,0),47),"")</f>
        <v/>
      </c>
    </row>
    <row r="181" spans="1:17" ht="51.75" customHeight="1" x14ac:dyDescent="0.25">
      <c r="A181" s="118" t="s">
        <v>804</v>
      </c>
      <c r="B181" s="967"/>
      <c r="C181" s="970"/>
      <c r="D181" s="800"/>
      <c r="E181" s="972"/>
      <c r="F181" s="801"/>
      <c r="G181" s="801"/>
      <c r="H181" s="965"/>
      <c r="I181" s="801"/>
      <c r="J181" s="801"/>
      <c r="K181" s="801"/>
      <c r="L181" s="801"/>
      <c r="M181" s="70" t="str">
        <f>IFERROR(INDEX('Controles de Corrupción'!$C$10:$AZ$249,MATCH(A181,'Controles de Corrupción'!$B$10:$B$249,0),4),"")</f>
        <v/>
      </c>
      <c r="N181" s="70" t="str">
        <f>IFERROR(INDEX('Controles de Corrupción'!$C$10:$AZ$249,MATCH(A181,'Controles de Corrupción'!$B$10:$B$249,0),40),"")</f>
        <v/>
      </c>
      <c r="O181" s="70" t="str">
        <f>IFERROR(INDEX('Controles de Corrupción'!$C$10:$AZ$249,MATCH(A181,'Controles de Corrupción'!$B$10:$B$249,0),41),"")</f>
        <v/>
      </c>
      <c r="P181" s="70" t="str">
        <f>IFERROR(INDEX('Controles de Corrupción'!$C$10:$AZ$249,MATCH(A181,'Controles de Corrupción'!$B$10:$B$249,0),42),"")</f>
        <v/>
      </c>
      <c r="Q181" s="62" t="str">
        <f>IFERROR(INDEX('Controles de Corrupción'!$C$10:$AZ$249,MATCH(A181,'Controles de Corrupción'!$B$10:$B$249,0),47),"")</f>
        <v/>
      </c>
    </row>
    <row r="182" spans="1:17" ht="51.75" customHeight="1" x14ac:dyDescent="0.25">
      <c r="A182" s="118" t="s">
        <v>805</v>
      </c>
      <c r="B182" s="967"/>
      <c r="C182" s="970"/>
      <c r="D182" s="800"/>
      <c r="E182" s="972"/>
      <c r="F182" s="801"/>
      <c r="G182" s="801"/>
      <c r="H182" s="965"/>
      <c r="I182" s="801"/>
      <c r="J182" s="801"/>
      <c r="K182" s="801"/>
      <c r="L182" s="801"/>
      <c r="M182" s="70" t="str">
        <f>IFERROR(INDEX('Controles de Corrupción'!$C$10:$AZ$249,MATCH(A182,'Controles de Corrupción'!$B$10:$B$249,0),4),"")</f>
        <v/>
      </c>
      <c r="N182" s="70" t="str">
        <f>IFERROR(INDEX('Controles de Corrupción'!$C$10:$AZ$249,MATCH(A182,'Controles de Corrupción'!$B$10:$B$249,0),40),"")</f>
        <v/>
      </c>
      <c r="O182" s="70" t="str">
        <f>IFERROR(INDEX('Controles de Corrupción'!$C$10:$AZ$249,MATCH(A182,'Controles de Corrupción'!$B$10:$B$249,0),41),"")</f>
        <v/>
      </c>
      <c r="P182" s="70" t="str">
        <f>IFERROR(INDEX('Controles de Corrupción'!$C$10:$AZ$249,MATCH(A182,'Controles de Corrupción'!$B$10:$B$249,0),42),"")</f>
        <v/>
      </c>
      <c r="Q182" s="62" t="str">
        <f>IFERROR(INDEX('Controles de Corrupción'!$C$10:$AZ$249,MATCH(A182,'Controles de Corrupción'!$B$10:$B$249,0),47),"")</f>
        <v/>
      </c>
    </row>
    <row r="183" spans="1:17" ht="51.75" customHeight="1" x14ac:dyDescent="0.25">
      <c r="A183" s="118" t="s">
        <v>806</v>
      </c>
      <c r="B183" s="968"/>
      <c r="C183" s="970"/>
      <c r="D183" s="800"/>
      <c r="E183" s="972"/>
      <c r="F183" s="801"/>
      <c r="G183" s="801"/>
      <c r="H183" s="879"/>
      <c r="I183" s="801"/>
      <c r="J183" s="801"/>
      <c r="K183" s="801"/>
      <c r="L183" s="801"/>
      <c r="M183" s="70" t="str">
        <f>IFERROR(INDEX('Controles de Corrupción'!$C$10:$AZ$249,MATCH(A183,'Controles de Corrupción'!$B$10:$B$249,0),4),"")</f>
        <v/>
      </c>
      <c r="N183" s="70" t="str">
        <f>IFERROR(INDEX('Controles de Corrupción'!$C$10:$AZ$249,MATCH(A183,'Controles de Corrupción'!$B$10:$B$249,0),40),"")</f>
        <v/>
      </c>
      <c r="O183" s="70" t="str">
        <f>IFERROR(INDEX('Controles de Corrupción'!$C$10:$AZ$249,MATCH(A183,'Controles de Corrupción'!$B$10:$B$249,0),41),"")</f>
        <v/>
      </c>
      <c r="P183" s="70" t="str">
        <f>IFERROR(INDEX('Controles de Corrupción'!$C$10:$AZ$249,MATCH(A183,'Controles de Corrupción'!$B$10:$B$249,0),42),"")</f>
        <v/>
      </c>
      <c r="Q183" s="62" t="str">
        <f>IFERROR(INDEX('Controles de Corrupción'!$C$10:$AZ$249,MATCH(A183,'Controles de Corrupción'!$B$10:$B$249,0),47),"")</f>
        <v/>
      </c>
    </row>
    <row r="184" spans="1:17" ht="51.75" customHeight="1" x14ac:dyDescent="0.25">
      <c r="A184" s="118" t="s">
        <v>807</v>
      </c>
      <c r="B184" s="966"/>
      <c r="C184" s="969" t="str">
        <f>IFERROR(INDEX('Riesgos de Corrupción'!$B$11:$BN$100,MATCH('Mapa Riesgo Corrupción'!B184,'Riesgos de Corrupción'!$B$11:$B$100,0),2),"")</f>
        <v/>
      </c>
      <c r="D184" s="804" t="str">
        <f>IFERROR(INDEX('Riesgos de Corrupción'!$B$11:$BN$100,MATCH('Mapa Riesgo Corrupción'!B184,'Riesgos de Corrupción'!$B$11:$B$100,0),4),"")</f>
        <v/>
      </c>
      <c r="E184" s="971" t="str">
        <f>IFERROR(INDEX('Riesgos de Corrupción'!$B$11:$BN$100,MATCH('Mapa Riesgo Corrupción'!B184,'Riesgos de Corrupción'!$B$11:$B$100,0),5),"")</f>
        <v/>
      </c>
      <c r="F184" s="878" t="str">
        <f>IFERROR(INDEX('Riesgos de Corrupción'!$B$11:$BN$100,MATCH('Mapa Riesgo Corrupción'!B184,'Riesgos de Corrupción'!$B$11:$B$100,0),18),"")</f>
        <v/>
      </c>
      <c r="G184" s="878" t="str">
        <f>IFERROR(INDEX('Riesgos de Corrupción'!$B$11:$BN$100,MATCH('Mapa Riesgo Corrupción'!B184,'Riesgos de Corrupción'!$B$11:$B$100,0),63),"")</f>
        <v/>
      </c>
      <c r="H184" s="964" t="str">
        <f>IFERROR(INDEX('Riesgos de Corrupción'!$B$11:$BN$100,MATCH('Mapa Riesgo Corrupción'!B184,'Riesgos de Corrupción'!$B$11:$B$100,0),64),"")</f>
        <v/>
      </c>
      <c r="I184" s="878" t="str">
        <f>IFERROR(INDEX('Controles de Corrupción'!$C$10:$AZ$249,MATCH('Mapa Riesgo Corrupción'!B184,'Controles de Corrupción'!$C$10:$C$249,0),33),"")</f>
        <v/>
      </c>
      <c r="J184" s="878" t="str">
        <f>IFERROR(INDEX('Controles de Corrupción'!$C$10:$AZ$249,MATCH('Mapa Riesgo Corrupción'!B184,'Controles de Corrupción'!$C$10:$C$249,0),36),"")</f>
        <v/>
      </c>
      <c r="K184" s="878" t="str">
        <f>IFERROR(INDEX('Controles de Corrupción'!$C$10:$AZ$249,MATCH('Mapa Riesgo Corrupción'!B184,'Controles de Corrupción'!$C$10:$C$249,0),37),"")</f>
        <v/>
      </c>
      <c r="L184" s="878" t="str">
        <f>IFERROR(INDEX('Controles de Corrupción'!$C$10:$AZ$249,MATCH('Mapa Riesgo Corrupción'!B184,'Controles de Corrupción'!$C$10:$C$249,0),38),"")</f>
        <v/>
      </c>
      <c r="M184" s="70" t="str">
        <f>IFERROR(INDEX('Controles de Corrupción'!$C$10:$AZ$249,MATCH(A184,'Controles de Corrupción'!$B$10:$B$249,0),4),"")</f>
        <v/>
      </c>
      <c r="N184" s="70" t="str">
        <f>IFERROR(INDEX('Controles de Corrupción'!$C$10:$AZ$249,MATCH(A184,'Controles de Corrupción'!$B$10:$B$249,0),40),"")</f>
        <v/>
      </c>
      <c r="O184" s="70" t="str">
        <f>IFERROR(INDEX('Controles de Corrupción'!$C$10:$AZ$249,MATCH(A184,'Controles de Corrupción'!$B$10:$B$249,0),41),"")</f>
        <v/>
      </c>
      <c r="P184" s="70" t="str">
        <f>IFERROR(INDEX('Controles de Corrupción'!$C$10:$AZ$249,MATCH(A184,'Controles de Corrupción'!$B$10:$B$249,0),42),"")</f>
        <v/>
      </c>
      <c r="Q184" s="62" t="str">
        <f>IFERROR(INDEX('Controles de Corrupción'!$C$10:$AZ$249,MATCH(A184,'Controles de Corrupción'!$B$10:$B$249,0),47),"")</f>
        <v/>
      </c>
    </row>
    <row r="185" spans="1:17" ht="51.75" customHeight="1" x14ac:dyDescent="0.25">
      <c r="A185" s="118" t="s">
        <v>808</v>
      </c>
      <c r="B185" s="967"/>
      <c r="C185" s="970"/>
      <c r="D185" s="800"/>
      <c r="E185" s="972"/>
      <c r="F185" s="801"/>
      <c r="G185" s="801"/>
      <c r="H185" s="965"/>
      <c r="I185" s="801"/>
      <c r="J185" s="801"/>
      <c r="K185" s="801"/>
      <c r="L185" s="801"/>
      <c r="M185" s="70" t="str">
        <f>IFERROR(INDEX('Controles de Corrupción'!$C$10:$AZ$249,MATCH(A185,'Controles de Corrupción'!$B$10:$B$249,0),4),"")</f>
        <v/>
      </c>
      <c r="N185" s="70" t="str">
        <f>IFERROR(INDEX('Controles de Corrupción'!$C$10:$AZ$249,MATCH(A185,'Controles de Corrupción'!$B$10:$B$249,0),40),"")</f>
        <v/>
      </c>
      <c r="O185" s="70" t="str">
        <f>IFERROR(INDEX('Controles de Corrupción'!$C$10:$AZ$249,MATCH(A185,'Controles de Corrupción'!$B$10:$B$249,0),41),"")</f>
        <v/>
      </c>
      <c r="P185" s="70" t="str">
        <f>IFERROR(INDEX('Controles de Corrupción'!$C$10:$AZ$249,MATCH(A185,'Controles de Corrupción'!$B$10:$B$249,0),42),"")</f>
        <v/>
      </c>
      <c r="Q185" s="62" t="str">
        <f>IFERROR(INDEX('Controles de Corrupción'!$C$10:$AZ$249,MATCH(A185,'Controles de Corrupción'!$B$10:$B$249,0),47),"")</f>
        <v/>
      </c>
    </row>
    <row r="186" spans="1:17" ht="51.75" customHeight="1" x14ac:dyDescent="0.25">
      <c r="A186" s="118" t="s">
        <v>809</v>
      </c>
      <c r="B186" s="967"/>
      <c r="C186" s="970"/>
      <c r="D186" s="800"/>
      <c r="E186" s="972"/>
      <c r="F186" s="801"/>
      <c r="G186" s="801"/>
      <c r="H186" s="965"/>
      <c r="I186" s="801"/>
      <c r="J186" s="801"/>
      <c r="K186" s="801"/>
      <c r="L186" s="801"/>
      <c r="M186" s="70" t="str">
        <f>IFERROR(INDEX('Controles de Corrupción'!$C$10:$AZ$249,MATCH(A186,'Controles de Corrupción'!$B$10:$B$249,0),4),"")</f>
        <v/>
      </c>
      <c r="N186" s="70" t="str">
        <f>IFERROR(INDEX('Controles de Corrupción'!$C$10:$AZ$249,MATCH(A186,'Controles de Corrupción'!$B$10:$B$249,0),40),"")</f>
        <v/>
      </c>
      <c r="O186" s="70" t="str">
        <f>IFERROR(INDEX('Controles de Corrupción'!$C$10:$AZ$249,MATCH(A186,'Controles de Corrupción'!$B$10:$B$249,0),41),"")</f>
        <v/>
      </c>
      <c r="P186" s="70" t="str">
        <f>IFERROR(INDEX('Controles de Corrupción'!$C$10:$AZ$249,MATCH(A186,'Controles de Corrupción'!$B$10:$B$249,0),42),"")</f>
        <v/>
      </c>
      <c r="Q186" s="62" t="str">
        <f>IFERROR(INDEX('Controles de Corrupción'!$C$10:$AZ$249,MATCH(A186,'Controles de Corrupción'!$B$10:$B$249,0),47),"")</f>
        <v/>
      </c>
    </row>
    <row r="187" spans="1:17" ht="51.75" customHeight="1" x14ac:dyDescent="0.25">
      <c r="A187" s="118" t="s">
        <v>810</v>
      </c>
      <c r="B187" s="967"/>
      <c r="C187" s="970"/>
      <c r="D187" s="800"/>
      <c r="E187" s="972"/>
      <c r="F187" s="801"/>
      <c r="G187" s="801"/>
      <c r="H187" s="965"/>
      <c r="I187" s="801"/>
      <c r="J187" s="801"/>
      <c r="K187" s="801"/>
      <c r="L187" s="801"/>
      <c r="M187" s="70" t="str">
        <f>IFERROR(INDEX('Controles de Corrupción'!$C$10:$AZ$249,MATCH(A187,'Controles de Corrupción'!$B$10:$B$249,0),4),"")</f>
        <v/>
      </c>
      <c r="N187" s="70" t="str">
        <f>IFERROR(INDEX('Controles de Corrupción'!$C$10:$AZ$249,MATCH(A187,'Controles de Corrupción'!$B$10:$B$249,0),40),"")</f>
        <v/>
      </c>
      <c r="O187" s="70" t="str">
        <f>IFERROR(INDEX('Controles de Corrupción'!$C$10:$AZ$249,MATCH(A187,'Controles de Corrupción'!$B$10:$B$249,0),41),"")</f>
        <v/>
      </c>
      <c r="P187" s="70" t="str">
        <f>IFERROR(INDEX('Controles de Corrupción'!$C$10:$AZ$249,MATCH(A187,'Controles de Corrupción'!$B$10:$B$249,0),42),"")</f>
        <v/>
      </c>
      <c r="Q187" s="62" t="str">
        <f>IFERROR(INDEX('Controles de Corrupción'!$C$10:$AZ$249,MATCH(A187,'Controles de Corrupción'!$B$10:$B$249,0),47),"")</f>
        <v/>
      </c>
    </row>
    <row r="188" spans="1:17" ht="51.75" customHeight="1" x14ac:dyDescent="0.25">
      <c r="A188" s="118" t="s">
        <v>811</v>
      </c>
      <c r="B188" s="967"/>
      <c r="C188" s="970"/>
      <c r="D188" s="800"/>
      <c r="E188" s="972"/>
      <c r="F188" s="801"/>
      <c r="G188" s="801"/>
      <c r="H188" s="965"/>
      <c r="I188" s="801"/>
      <c r="J188" s="801"/>
      <c r="K188" s="801"/>
      <c r="L188" s="801"/>
      <c r="M188" s="70" t="str">
        <f>IFERROR(INDEX('Controles de Corrupción'!$C$10:$AZ$249,MATCH(A188,'Controles de Corrupción'!$B$10:$B$249,0),4),"")</f>
        <v/>
      </c>
      <c r="N188" s="70" t="str">
        <f>IFERROR(INDEX('Controles de Corrupción'!$C$10:$AZ$249,MATCH(A188,'Controles de Corrupción'!$B$10:$B$249,0),40),"")</f>
        <v/>
      </c>
      <c r="O188" s="70" t="str">
        <f>IFERROR(INDEX('Controles de Corrupción'!$C$10:$AZ$249,MATCH(A188,'Controles de Corrupción'!$B$10:$B$249,0),41),"")</f>
        <v/>
      </c>
      <c r="P188" s="70" t="str">
        <f>IFERROR(INDEX('Controles de Corrupción'!$C$10:$AZ$249,MATCH(A188,'Controles de Corrupción'!$B$10:$B$249,0),42),"")</f>
        <v/>
      </c>
      <c r="Q188" s="62" t="str">
        <f>IFERROR(INDEX('Controles de Corrupción'!$C$10:$AZ$249,MATCH(A188,'Controles de Corrupción'!$B$10:$B$249,0),47),"")</f>
        <v/>
      </c>
    </row>
    <row r="189" spans="1:17" ht="51.75" customHeight="1" x14ac:dyDescent="0.25">
      <c r="A189" s="118" t="s">
        <v>812</v>
      </c>
      <c r="B189" s="968"/>
      <c r="C189" s="970"/>
      <c r="D189" s="800"/>
      <c r="E189" s="972"/>
      <c r="F189" s="801"/>
      <c r="G189" s="801"/>
      <c r="H189" s="879"/>
      <c r="I189" s="801"/>
      <c r="J189" s="801"/>
      <c r="K189" s="801"/>
      <c r="L189" s="801"/>
      <c r="M189" s="70" t="str">
        <f>IFERROR(INDEX('Controles de Corrupción'!$C$10:$AZ$249,MATCH(A189,'Controles de Corrupción'!$B$10:$B$249,0),4),"")</f>
        <v/>
      </c>
      <c r="N189" s="70" t="str">
        <f>IFERROR(INDEX('Controles de Corrupción'!$C$10:$AZ$249,MATCH(A189,'Controles de Corrupción'!$B$10:$B$249,0),40),"")</f>
        <v/>
      </c>
      <c r="O189" s="70" t="str">
        <f>IFERROR(INDEX('Controles de Corrupción'!$C$10:$AZ$249,MATCH(A189,'Controles de Corrupción'!$B$10:$B$249,0),41),"")</f>
        <v/>
      </c>
      <c r="P189" s="70" t="str">
        <f>IFERROR(INDEX('Controles de Corrupción'!$C$10:$AZ$249,MATCH(A189,'Controles de Corrupción'!$B$10:$B$249,0),42),"")</f>
        <v/>
      </c>
      <c r="Q189" s="62" t="str">
        <f>IFERROR(INDEX('Controles de Corrupción'!$C$10:$AZ$249,MATCH(A189,'Controles de Corrupción'!$B$10:$B$249,0),47),"")</f>
        <v/>
      </c>
    </row>
    <row r="190" spans="1:17" ht="51.75" customHeight="1" x14ac:dyDescent="0.25">
      <c r="A190" s="118" t="s">
        <v>813</v>
      </c>
      <c r="B190" s="966"/>
      <c r="C190" s="969" t="str">
        <f>IFERROR(INDEX('Riesgos de Corrupción'!$B$11:$BN$100,MATCH('Mapa Riesgo Corrupción'!B190,'Riesgos de Corrupción'!$B$11:$B$100,0),2),"")</f>
        <v/>
      </c>
      <c r="D190" s="804" t="str">
        <f>IFERROR(INDEX('Riesgos de Corrupción'!$B$11:$BN$100,MATCH('Mapa Riesgo Corrupción'!B190,'Riesgos de Corrupción'!$B$11:$B$100,0),4),"")</f>
        <v/>
      </c>
      <c r="E190" s="971" t="str">
        <f>IFERROR(INDEX('Riesgos de Corrupción'!$B$11:$BN$100,MATCH('Mapa Riesgo Corrupción'!B190,'Riesgos de Corrupción'!$B$11:$B$100,0),5),"")</f>
        <v/>
      </c>
      <c r="F190" s="878" t="str">
        <f>IFERROR(INDEX('Riesgos de Corrupción'!$B$11:$BN$100,MATCH('Mapa Riesgo Corrupción'!B190,'Riesgos de Corrupción'!$B$11:$B$100,0),18),"")</f>
        <v/>
      </c>
      <c r="G190" s="878" t="str">
        <f>IFERROR(INDEX('Riesgos de Corrupción'!$B$11:$BN$100,MATCH('Mapa Riesgo Corrupción'!B190,'Riesgos de Corrupción'!$B$11:$B$100,0),63),"")</f>
        <v/>
      </c>
      <c r="H190" s="964" t="str">
        <f>IFERROR(INDEX('Riesgos de Corrupción'!$B$11:$BN$100,MATCH('Mapa Riesgo Corrupción'!B190,'Riesgos de Corrupción'!$B$11:$B$100,0),64),"")</f>
        <v/>
      </c>
      <c r="I190" s="878" t="str">
        <f>IFERROR(INDEX('Controles de Corrupción'!$C$10:$AZ$249,MATCH('Mapa Riesgo Corrupción'!B190,'Controles de Corrupción'!$C$10:$C$249,0),33),"")</f>
        <v/>
      </c>
      <c r="J190" s="878" t="str">
        <f>IFERROR(INDEX('Controles de Corrupción'!$C$10:$AZ$249,MATCH('Mapa Riesgo Corrupción'!B190,'Controles de Corrupción'!$C$10:$C$249,0),36),"")</f>
        <v/>
      </c>
      <c r="K190" s="878" t="str">
        <f>IFERROR(INDEX('Controles de Corrupción'!$C$10:$AZ$249,MATCH('Mapa Riesgo Corrupción'!B190,'Controles de Corrupción'!$C$10:$C$249,0),37),"")</f>
        <v/>
      </c>
      <c r="L190" s="878" t="str">
        <f>IFERROR(INDEX('Controles de Corrupción'!$C$10:$AZ$249,MATCH('Mapa Riesgo Corrupción'!B190,'Controles de Corrupción'!$C$10:$C$249,0),38),"")</f>
        <v/>
      </c>
      <c r="M190" s="70" t="str">
        <f>IFERROR(INDEX('Controles de Corrupción'!$C$10:$AZ$249,MATCH(A190,'Controles de Corrupción'!$B$10:$B$249,0),4),"")</f>
        <v/>
      </c>
      <c r="N190" s="70" t="str">
        <f>IFERROR(INDEX('Controles de Corrupción'!$C$10:$AZ$249,MATCH(A190,'Controles de Corrupción'!$B$10:$B$249,0),40),"")</f>
        <v/>
      </c>
      <c r="O190" s="70" t="str">
        <f>IFERROR(INDEX('Controles de Corrupción'!$C$10:$AZ$249,MATCH(A190,'Controles de Corrupción'!$B$10:$B$249,0),41),"")</f>
        <v/>
      </c>
      <c r="P190" s="70" t="str">
        <f>IFERROR(INDEX('Controles de Corrupción'!$C$10:$AZ$249,MATCH(A190,'Controles de Corrupción'!$B$10:$B$249,0),42),"")</f>
        <v/>
      </c>
      <c r="Q190" s="62" t="str">
        <f>IFERROR(INDEX('Controles de Corrupción'!$C$10:$AZ$249,MATCH(A190,'Controles de Corrupción'!$B$10:$B$249,0),47),"")</f>
        <v/>
      </c>
    </row>
    <row r="191" spans="1:17" ht="51.75" customHeight="1" x14ac:dyDescent="0.25">
      <c r="A191" s="118" t="s">
        <v>814</v>
      </c>
      <c r="B191" s="967"/>
      <c r="C191" s="970"/>
      <c r="D191" s="800"/>
      <c r="E191" s="972"/>
      <c r="F191" s="801"/>
      <c r="G191" s="801"/>
      <c r="H191" s="965"/>
      <c r="I191" s="801"/>
      <c r="J191" s="801"/>
      <c r="K191" s="801"/>
      <c r="L191" s="801"/>
      <c r="M191" s="70" t="str">
        <f>IFERROR(INDEX('Controles de Corrupción'!$C$10:$AZ$249,MATCH(A191,'Controles de Corrupción'!$B$10:$B$249,0),4),"")</f>
        <v/>
      </c>
      <c r="N191" s="70" t="str">
        <f>IFERROR(INDEX('Controles de Corrupción'!$C$10:$AZ$249,MATCH(A191,'Controles de Corrupción'!$B$10:$B$249,0),40),"")</f>
        <v/>
      </c>
      <c r="O191" s="70" t="str">
        <f>IFERROR(INDEX('Controles de Corrupción'!$C$10:$AZ$249,MATCH(A191,'Controles de Corrupción'!$B$10:$B$249,0),41),"")</f>
        <v/>
      </c>
      <c r="P191" s="70" t="str">
        <f>IFERROR(INDEX('Controles de Corrupción'!$C$10:$AZ$249,MATCH(A191,'Controles de Corrupción'!$B$10:$B$249,0),42),"")</f>
        <v/>
      </c>
      <c r="Q191" s="62" t="str">
        <f>IFERROR(INDEX('Controles de Corrupción'!$C$10:$AZ$249,MATCH(A191,'Controles de Corrupción'!$B$10:$B$249,0),47),"")</f>
        <v/>
      </c>
    </row>
    <row r="192" spans="1:17" ht="51.75" customHeight="1" x14ac:dyDescent="0.25">
      <c r="A192" s="118" t="s">
        <v>815</v>
      </c>
      <c r="B192" s="967"/>
      <c r="C192" s="970"/>
      <c r="D192" s="800"/>
      <c r="E192" s="972"/>
      <c r="F192" s="801"/>
      <c r="G192" s="801"/>
      <c r="H192" s="965"/>
      <c r="I192" s="801"/>
      <c r="J192" s="801"/>
      <c r="K192" s="801"/>
      <c r="L192" s="801"/>
      <c r="M192" s="70" t="str">
        <f>IFERROR(INDEX('Controles de Corrupción'!$C$10:$AZ$249,MATCH(A192,'Controles de Corrupción'!$B$10:$B$249,0),4),"")</f>
        <v/>
      </c>
      <c r="N192" s="70" t="str">
        <f>IFERROR(INDEX('Controles de Corrupción'!$C$10:$AZ$249,MATCH(A192,'Controles de Corrupción'!$B$10:$B$249,0),40),"")</f>
        <v/>
      </c>
      <c r="O192" s="70" t="str">
        <f>IFERROR(INDEX('Controles de Corrupción'!$C$10:$AZ$249,MATCH(A192,'Controles de Corrupción'!$B$10:$B$249,0),41),"")</f>
        <v/>
      </c>
      <c r="P192" s="70" t="str">
        <f>IFERROR(INDEX('Controles de Corrupción'!$C$10:$AZ$249,MATCH(A192,'Controles de Corrupción'!$B$10:$B$249,0),42),"")</f>
        <v/>
      </c>
      <c r="Q192" s="62" t="str">
        <f>IFERROR(INDEX('Controles de Corrupción'!$C$10:$AZ$249,MATCH(A192,'Controles de Corrupción'!$B$10:$B$249,0),47),"")</f>
        <v/>
      </c>
    </row>
    <row r="193" spans="1:17" ht="51.75" customHeight="1" x14ac:dyDescent="0.25">
      <c r="A193" s="118" t="s">
        <v>816</v>
      </c>
      <c r="B193" s="967"/>
      <c r="C193" s="970"/>
      <c r="D193" s="800"/>
      <c r="E193" s="972"/>
      <c r="F193" s="801"/>
      <c r="G193" s="801"/>
      <c r="H193" s="965"/>
      <c r="I193" s="801"/>
      <c r="J193" s="801"/>
      <c r="K193" s="801"/>
      <c r="L193" s="801"/>
      <c r="M193" s="70" t="str">
        <f>IFERROR(INDEX('Controles de Corrupción'!$C$10:$AZ$249,MATCH(A193,'Controles de Corrupción'!$B$10:$B$249,0),4),"")</f>
        <v/>
      </c>
      <c r="N193" s="70" t="str">
        <f>IFERROR(INDEX('Controles de Corrupción'!$C$10:$AZ$249,MATCH(A193,'Controles de Corrupción'!$B$10:$B$249,0),40),"")</f>
        <v/>
      </c>
      <c r="O193" s="70" t="str">
        <f>IFERROR(INDEX('Controles de Corrupción'!$C$10:$AZ$249,MATCH(A193,'Controles de Corrupción'!$B$10:$B$249,0),41),"")</f>
        <v/>
      </c>
      <c r="P193" s="70" t="str">
        <f>IFERROR(INDEX('Controles de Corrupción'!$C$10:$AZ$249,MATCH(A193,'Controles de Corrupción'!$B$10:$B$249,0),42),"")</f>
        <v/>
      </c>
      <c r="Q193" s="62" t="str">
        <f>IFERROR(INDEX('Controles de Corrupción'!$C$10:$AZ$249,MATCH(A193,'Controles de Corrupción'!$B$10:$B$249,0),47),"")</f>
        <v/>
      </c>
    </row>
    <row r="194" spans="1:17" ht="51.75" customHeight="1" x14ac:dyDescent="0.25">
      <c r="A194" s="118" t="s">
        <v>817</v>
      </c>
      <c r="B194" s="967"/>
      <c r="C194" s="970"/>
      <c r="D194" s="800"/>
      <c r="E194" s="972"/>
      <c r="F194" s="801"/>
      <c r="G194" s="801"/>
      <c r="H194" s="965"/>
      <c r="I194" s="801"/>
      <c r="J194" s="801"/>
      <c r="K194" s="801"/>
      <c r="L194" s="801"/>
      <c r="M194" s="70" t="str">
        <f>IFERROR(INDEX('Controles de Corrupción'!$C$10:$AZ$249,MATCH(A194,'Controles de Corrupción'!$B$10:$B$249,0),4),"")</f>
        <v/>
      </c>
      <c r="N194" s="70" t="str">
        <f>IFERROR(INDEX('Controles de Corrupción'!$C$10:$AZ$249,MATCH(A194,'Controles de Corrupción'!$B$10:$B$249,0),40),"")</f>
        <v/>
      </c>
      <c r="O194" s="70" t="str">
        <f>IFERROR(INDEX('Controles de Corrupción'!$C$10:$AZ$249,MATCH(A194,'Controles de Corrupción'!$B$10:$B$249,0),41),"")</f>
        <v/>
      </c>
      <c r="P194" s="70" t="str">
        <f>IFERROR(INDEX('Controles de Corrupción'!$C$10:$AZ$249,MATCH(A194,'Controles de Corrupción'!$B$10:$B$249,0),42),"")</f>
        <v/>
      </c>
      <c r="Q194" s="62" t="str">
        <f>IFERROR(INDEX('Controles de Corrupción'!$C$10:$AZ$249,MATCH(A194,'Controles de Corrupción'!$B$10:$B$249,0),47),"")</f>
        <v/>
      </c>
    </row>
    <row r="195" spans="1:17" ht="51.75" customHeight="1" x14ac:dyDescent="0.25">
      <c r="A195" s="118" t="s">
        <v>818</v>
      </c>
      <c r="B195" s="968"/>
      <c r="C195" s="970"/>
      <c r="D195" s="800"/>
      <c r="E195" s="972"/>
      <c r="F195" s="801"/>
      <c r="G195" s="801"/>
      <c r="H195" s="879"/>
      <c r="I195" s="801"/>
      <c r="J195" s="801"/>
      <c r="K195" s="801"/>
      <c r="L195" s="801"/>
      <c r="M195" s="70" t="str">
        <f>IFERROR(INDEX('Controles de Corrupción'!$C$10:$AZ$249,MATCH(A195,'Controles de Corrupción'!$B$10:$B$249,0),4),"")</f>
        <v/>
      </c>
      <c r="N195" s="70" t="str">
        <f>IFERROR(INDEX('Controles de Corrupción'!$C$10:$AZ$249,MATCH(A195,'Controles de Corrupción'!$B$10:$B$249,0),40),"")</f>
        <v/>
      </c>
      <c r="O195" s="70" t="str">
        <f>IFERROR(INDEX('Controles de Corrupción'!$C$10:$AZ$249,MATCH(A195,'Controles de Corrupción'!$B$10:$B$249,0),41),"")</f>
        <v/>
      </c>
      <c r="P195" s="70" t="str">
        <f>IFERROR(INDEX('Controles de Corrupción'!$C$10:$AZ$249,MATCH(A195,'Controles de Corrupción'!$B$10:$B$249,0),42),"")</f>
        <v/>
      </c>
      <c r="Q195" s="62" t="str">
        <f>IFERROR(INDEX('Controles de Corrupción'!$C$10:$AZ$249,MATCH(A195,'Controles de Corrupción'!$B$10:$B$249,0),47),"")</f>
        <v/>
      </c>
    </row>
    <row r="196" spans="1:17" ht="51.75" customHeight="1" x14ac:dyDescent="0.25">
      <c r="A196" s="118" t="s">
        <v>819</v>
      </c>
      <c r="B196" s="966"/>
      <c r="C196" s="969" t="str">
        <f>IFERROR(INDEX('Riesgos de Corrupción'!$B$11:$BN$100,MATCH('Mapa Riesgo Corrupción'!B196,'Riesgos de Corrupción'!$B$11:$B$100,0),2),"")</f>
        <v/>
      </c>
      <c r="D196" s="804" t="str">
        <f>IFERROR(INDEX('Riesgos de Corrupción'!$B$11:$BN$100,MATCH('Mapa Riesgo Corrupción'!B196,'Riesgos de Corrupción'!$B$11:$B$100,0),4),"")</f>
        <v/>
      </c>
      <c r="E196" s="971" t="str">
        <f>IFERROR(INDEX('Riesgos de Corrupción'!$B$11:$BN$100,MATCH('Mapa Riesgo Corrupción'!B196,'Riesgos de Corrupción'!$B$11:$B$100,0),5),"")</f>
        <v/>
      </c>
      <c r="F196" s="878" t="str">
        <f>IFERROR(INDEX('Riesgos de Corrupción'!$B$11:$BN$100,MATCH('Mapa Riesgo Corrupción'!B196,'Riesgos de Corrupción'!$B$11:$B$100,0),18),"")</f>
        <v/>
      </c>
      <c r="G196" s="878" t="str">
        <f>IFERROR(INDEX('Riesgos de Corrupción'!$B$11:$BN$100,MATCH('Mapa Riesgo Corrupción'!B196,'Riesgos de Corrupción'!$B$11:$B$100,0),63),"")</f>
        <v/>
      </c>
      <c r="H196" s="964" t="str">
        <f>IFERROR(INDEX('Riesgos de Corrupción'!$B$11:$BN$100,MATCH('Mapa Riesgo Corrupción'!B196,'Riesgos de Corrupción'!$B$11:$B$100,0),64),"")</f>
        <v/>
      </c>
      <c r="I196" s="878" t="str">
        <f>IFERROR(INDEX('Controles de Corrupción'!$C$10:$AZ$249,MATCH('Mapa Riesgo Corrupción'!B196,'Controles de Corrupción'!$C$10:$C$249,0),33),"")</f>
        <v/>
      </c>
      <c r="J196" s="878" t="str">
        <f>IFERROR(INDEX('Controles de Corrupción'!$C$10:$AZ$249,MATCH('Mapa Riesgo Corrupción'!B196,'Controles de Corrupción'!$C$10:$C$249,0),36),"")</f>
        <v/>
      </c>
      <c r="K196" s="878" t="str">
        <f>IFERROR(INDEX('Controles de Corrupción'!$C$10:$AZ$249,MATCH('Mapa Riesgo Corrupción'!B196,'Controles de Corrupción'!$C$10:$C$249,0),37),"")</f>
        <v/>
      </c>
      <c r="L196" s="878" t="str">
        <f>IFERROR(INDEX('Controles de Corrupción'!$C$10:$AZ$249,MATCH('Mapa Riesgo Corrupción'!B196,'Controles de Corrupción'!$C$10:$C$249,0),38),"")</f>
        <v/>
      </c>
      <c r="M196" s="70" t="str">
        <f>IFERROR(INDEX('Controles de Corrupción'!$C$10:$AZ$249,MATCH(A196,'Controles de Corrupción'!$B$10:$B$249,0),4),"")</f>
        <v/>
      </c>
      <c r="N196" s="70" t="str">
        <f>IFERROR(INDEX('Controles de Corrupción'!$C$10:$AZ$249,MATCH(A196,'Controles de Corrupción'!$B$10:$B$249,0),40),"")</f>
        <v/>
      </c>
      <c r="O196" s="70" t="str">
        <f>IFERROR(INDEX('Controles de Corrupción'!$C$10:$AZ$249,MATCH(A196,'Controles de Corrupción'!$B$10:$B$249,0),41),"")</f>
        <v/>
      </c>
      <c r="P196" s="70" t="str">
        <f>IFERROR(INDEX('Controles de Corrupción'!$C$10:$AZ$249,MATCH(A196,'Controles de Corrupción'!$B$10:$B$249,0),42),"")</f>
        <v/>
      </c>
      <c r="Q196" s="62" t="str">
        <f>IFERROR(INDEX('Controles de Corrupción'!$C$10:$AZ$249,MATCH(A196,'Controles de Corrupción'!$B$10:$B$249,0),47),"")</f>
        <v/>
      </c>
    </row>
    <row r="197" spans="1:17" ht="51.75" customHeight="1" x14ac:dyDescent="0.25">
      <c r="A197" s="118" t="s">
        <v>820</v>
      </c>
      <c r="B197" s="967"/>
      <c r="C197" s="970"/>
      <c r="D197" s="800"/>
      <c r="E197" s="972"/>
      <c r="F197" s="801"/>
      <c r="G197" s="801"/>
      <c r="H197" s="965"/>
      <c r="I197" s="801"/>
      <c r="J197" s="801"/>
      <c r="K197" s="801"/>
      <c r="L197" s="801"/>
      <c r="M197" s="70" t="str">
        <f>IFERROR(INDEX('Controles de Corrupción'!$C$10:$AZ$249,MATCH(A197,'Controles de Corrupción'!$B$10:$B$249,0),4),"")</f>
        <v/>
      </c>
      <c r="N197" s="70" t="str">
        <f>IFERROR(INDEX('Controles de Corrupción'!$C$10:$AZ$249,MATCH(A197,'Controles de Corrupción'!$B$10:$B$249,0),40),"")</f>
        <v/>
      </c>
      <c r="O197" s="70" t="str">
        <f>IFERROR(INDEX('Controles de Corrupción'!$C$10:$AZ$249,MATCH(A197,'Controles de Corrupción'!$B$10:$B$249,0),41),"")</f>
        <v/>
      </c>
      <c r="P197" s="70" t="str">
        <f>IFERROR(INDEX('Controles de Corrupción'!$C$10:$AZ$249,MATCH(A197,'Controles de Corrupción'!$B$10:$B$249,0),42),"")</f>
        <v/>
      </c>
      <c r="Q197" s="62" t="str">
        <f>IFERROR(INDEX('Controles de Corrupción'!$C$10:$AZ$249,MATCH(A197,'Controles de Corrupción'!$B$10:$B$249,0),47),"")</f>
        <v/>
      </c>
    </row>
    <row r="198" spans="1:17" ht="51.75" customHeight="1" x14ac:dyDescent="0.25">
      <c r="A198" s="118" t="s">
        <v>821</v>
      </c>
      <c r="B198" s="967"/>
      <c r="C198" s="970"/>
      <c r="D198" s="800"/>
      <c r="E198" s="972"/>
      <c r="F198" s="801"/>
      <c r="G198" s="801"/>
      <c r="H198" s="965"/>
      <c r="I198" s="801"/>
      <c r="J198" s="801"/>
      <c r="K198" s="801"/>
      <c r="L198" s="801"/>
      <c r="M198" s="70" t="str">
        <f>IFERROR(INDEX('Controles de Corrupción'!$C$10:$AZ$249,MATCH(A198,'Controles de Corrupción'!$B$10:$B$249,0),4),"")</f>
        <v/>
      </c>
      <c r="N198" s="70" t="str">
        <f>IFERROR(INDEX('Controles de Corrupción'!$C$10:$AZ$249,MATCH(A198,'Controles de Corrupción'!$B$10:$B$249,0),40),"")</f>
        <v/>
      </c>
      <c r="O198" s="70" t="str">
        <f>IFERROR(INDEX('Controles de Corrupción'!$C$10:$AZ$249,MATCH(A198,'Controles de Corrupción'!$B$10:$B$249,0),41),"")</f>
        <v/>
      </c>
      <c r="P198" s="70" t="str">
        <f>IFERROR(INDEX('Controles de Corrupción'!$C$10:$AZ$249,MATCH(A198,'Controles de Corrupción'!$B$10:$B$249,0),42),"")</f>
        <v/>
      </c>
      <c r="Q198" s="62" t="str">
        <f>IFERROR(INDEX('Controles de Corrupción'!$C$10:$AZ$249,MATCH(A198,'Controles de Corrupción'!$B$10:$B$249,0),47),"")</f>
        <v/>
      </c>
    </row>
    <row r="199" spans="1:17" ht="51.75" customHeight="1" x14ac:dyDescent="0.25">
      <c r="A199" s="118" t="s">
        <v>822</v>
      </c>
      <c r="B199" s="967"/>
      <c r="C199" s="970"/>
      <c r="D199" s="800"/>
      <c r="E199" s="972"/>
      <c r="F199" s="801"/>
      <c r="G199" s="801"/>
      <c r="H199" s="965"/>
      <c r="I199" s="801"/>
      <c r="J199" s="801"/>
      <c r="K199" s="801"/>
      <c r="L199" s="801"/>
      <c r="M199" s="70" t="str">
        <f>IFERROR(INDEX('Controles de Corrupción'!$C$10:$AZ$249,MATCH(A199,'Controles de Corrupción'!$B$10:$B$249,0),4),"")</f>
        <v/>
      </c>
      <c r="N199" s="70" t="str">
        <f>IFERROR(INDEX('Controles de Corrupción'!$C$10:$AZ$249,MATCH(A199,'Controles de Corrupción'!$B$10:$B$249,0),40),"")</f>
        <v/>
      </c>
      <c r="O199" s="70" t="str">
        <f>IFERROR(INDEX('Controles de Corrupción'!$C$10:$AZ$249,MATCH(A199,'Controles de Corrupción'!$B$10:$B$249,0),41),"")</f>
        <v/>
      </c>
      <c r="P199" s="70" t="str">
        <f>IFERROR(INDEX('Controles de Corrupción'!$C$10:$AZ$249,MATCH(A199,'Controles de Corrupción'!$B$10:$B$249,0),42),"")</f>
        <v/>
      </c>
      <c r="Q199" s="62" t="str">
        <f>IFERROR(INDEX('Controles de Corrupción'!$C$10:$AZ$249,MATCH(A199,'Controles de Corrupción'!$B$10:$B$249,0),47),"")</f>
        <v/>
      </c>
    </row>
    <row r="200" spans="1:17" ht="51.75" customHeight="1" x14ac:dyDescent="0.25">
      <c r="A200" s="118" t="s">
        <v>823</v>
      </c>
      <c r="B200" s="967"/>
      <c r="C200" s="970"/>
      <c r="D200" s="800"/>
      <c r="E200" s="972"/>
      <c r="F200" s="801"/>
      <c r="G200" s="801"/>
      <c r="H200" s="965"/>
      <c r="I200" s="801"/>
      <c r="J200" s="801"/>
      <c r="K200" s="801"/>
      <c r="L200" s="801"/>
      <c r="M200" s="70" t="str">
        <f>IFERROR(INDEX('Controles de Corrupción'!$C$10:$AZ$249,MATCH(A200,'Controles de Corrupción'!$B$10:$B$249,0),4),"")</f>
        <v/>
      </c>
      <c r="N200" s="70" t="str">
        <f>IFERROR(INDEX('Controles de Corrupción'!$C$10:$AZ$249,MATCH(A200,'Controles de Corrupción'!$B$10:$B$249,0),40),"")</f>
        <v/>
      </c>
      <c r="O200" s="70" t="str">
        <f>IFERROR(INDEX('Controles de Corrupción'!$C$10:$AZ$249,MATCH(A200,'Controles de Corrupción'!$B$10:$B$249,0),41),"")</f>
        <v/>
      </c>
      <c r="P200" s="70" t="str">
        <f>IFERROR(INDEX('Controles de Corrupción'!$C$10:$AZ$249,MATCH(A200,'Controles de Corrupción'!$B$10:$B$249,0),42),"")</f>
        <v/>
      </c>
      <c r="Q200" s="62" t="str">
        <f>IFERROR(INDEX('Controles de Corrupción'!$C$10:$AZ$249,MATCH(A200,'Controles de Corrupción'!$B$10:$B$249,0),47),"")</f>
        <v/>
      </c>
    </row>
    <row r="201" spans="1:17" ht="51.75" customHeight="1" x14ac:dyDescent="0.25">
      <c r="A201" s="118" t="s">
        <v>824</v>
      </c>
      <c r="B201" s="968"/>
      <c r="C201" s="970"/>
      <c r="D201" s="800"/>
      <c r="E201" s="972"/>
      <c r="F201" s="801"/>
      <c r="G201" s="801"/>
      <c r="H201" s="879"/>
      <c r="I201" s="801"/>
      <c r="J201" s="801"/>
      <c r="K201" s="801"/>
      <c r="L201" s="801"/>
      <c r="M201" s="70" t="str">
        <f>IFERROR(INDEX('Controles de Corrupción'!$C$10:$AZ$249,MATCH(A201,'Controles de Corrupción'!$B$10:$B$249,0),4),"")</f>
        <v/>
      </c>
      <c r="N201" s="70" t="str">
        <f>IFERROR(INDEX('Controles de Corrupción'!$C$10:$AZ$249,MATCH(A201,'Controles de Corrupción'!$B$10:$B$249,0),40),"")</f>
        <v/>
      </c>
      <c r="O201" s="70" t="str">
        <f>IFERROR(INDEX('Controles de Corrupción'!$C$10:$AZ$249,MATCH(A201,'Controles de Corrupción'!$B$10:$B$249,0),41),"")</f>
        <v/>
      </c>
      <c r="P201" s="70" t="str">
        <f>IFERROR(INDEX('Controles de Corrupción'!$C$10:$AZ$249,MATCH(A201,'Controles de Corrupción'!$B$10:$B$249,0),42),"")</f>
        <v/>
      </c>
      <c r="Q201" s="62" t="str">
        <f>IFERROR(INDEX('Controles de Corrupción'!$C$10:$AZ$249,MATCH(A201,'Controles de Corrupción'!$B$10:$B$249,0),47),"")</f>
        <v/>
      </c>
    </row>
    <row r="202" spans="1:17" ht="51.75" customHeight="1" x14ac:dyDescent="0.25">
      <c r="A202" s="118" t="s">
        <v>825</v>
      </c>
      <c r="B202" s="966"/>
      <c r="C202" s="969" t="str">
        <f>IFERROR(INDEX('Riesgos de Corrupción'!$B$11:$BN$100,MATCH('Mapa Riesgo Corrupción'!B202,'Riesgos de Corrupción'!$B$11:$B$100,0),2),"")</f>
        <v/>
      </c>
      <c r="D202" s="804" t="str">
        <f>IFERROR(INDEX('Riesgos de Corrupción'!$B$11:$BN$100,MATCH('Mapa Riesgo Corrupción'!B202,'Riesgos de Corrupción'!$B$11:$B$100,0),4),"")</f>
        <v/>
      </c>
      <c r="E202" s="971" t="str">
        <f>IFERROR(INDEX('Riesgos de Corrupción'!$B$11:$BN$100,MATCH('Mapa Riesgo Corrupción'!B202,'Riesgos de Corrupción'!$B$11:$B$100,0),5),"")</f>
        <v/>
      </c>
      <c r="F202" s="878" t="str">
        <f>IFERROR(INDEX('Riesgos de Corrupción'!$B$11:$BN$100,MATCH('Mapa Riesgo Corrupción'!B202,'Riesgos de Corrupción'!$B$11:$B$100,0),18),"")</f>
        <v/>
      </c>
      <c r="G202" s="878" t="str">
        <f>IFERROR(INDEX('Riesgos de Corrupción'!$B$11:$BN$100,MATCH('Mapa Riesgo Corrupción'!B202,'Riesgos de Corrupción'!$B$11:$B$100,0),63),"")</f>
        <v/>
      </c>
      <c r="H202" s="964" t="str">
        <f>IFERROR(INDEX('Riesgos de Corrupción'!$B$11:$BN$100,MATCH('Mapa Riesgo Corrupción'!B202,'Riesgos de Corrupción'!$B$11:$B$100,0),64),"")</f>
        <v/>
      </c>
      <c r="I202" s="878" t="str">
        <f>IFERROR(INDEX('Controles de Corrupción'!$C$10:$AZ$249,MATCH('Mapa Riesgo Corrupción'!B202,'Controles de Corrupción'!$C$10:$C$249,0),33),"")</f>
        <v/>
      </c>
      <c r="J202" s="878" t="str">
        <f>IFERROR(INDEX('Controles de Corrupción'!$C$10:$AZ$249,MATCH('Mapa Riesgo Corrupción'!B202,'Controles de Corrupción'!$C$10:$C$249,0),36),"")</f>
        <v/>
      </c>
      <c r="K202" s="878" t="str">
        <f>IFERROR(INDEX('Controles de Corrupción'!$C$10:$AZ$249,MATCH('Mapa Riesgo Corrupción'!B202,'Controles de Corrupción'!$C$10:$C$249,0),37),"")</f>
        <v/>
      </c>
      <c r="L202" s="878" t="str">
        <f>IFERROR(INDEX('Controles de Corrupción'!$C$10:$AZ$249,MATCH('Mapa Riesgo Corrupción'!B202,'Controles de Corrupción'!$C$10:$C$249,0),38),"")</f>
        <v/>
      </c>
      <c r="M202" s="70" t="str">
        <f>IFERROR(INDEX('Controles de Corrupción'!$C$10:$AZ$249,MATCH(A202,'Controles de Corrupción'!$B$10:$B$249,0),4),"")</f>
        <v/>
      </c>
      <c r="N202" s="70" t="str">
        <f>IFERROR(INDEX('Controles de Corrupción'!$C$10:$AZ$249,MATCH(A202,'Controles de Corrupción'!$B$10:$B$249,0),40),"")</f>
        <v/>
      </c>
      <c r="O202" s="70" t="str">
        <f>IFERROR(INDEX('Controles de Corrupción'!$C$10:$AZ$249,MATCH(A202,'Controles de Corrupción'!$B$10:$B$249,0),41),"")</f>
        <v/>
      </c>
      <c r="P202" s="70" t="str">
        <f>IFERROR(INDEX('Controles de Corrupción'!$C$10:$AZ$249,MATCH(A202,'Controles de Corrupción'!$B$10:$B$249,0),42),"")</f>
        <v/>
      </c>
      <c r="Q202" s="62" t="str">
        <f>IFERROR(INDEX('Controles de Corrupción'!$C$10:$AZ$249,MATCH(A202,'Controles de Corrupción'!$B$10:$B$249,0),47),"")</f>
        <v/>
      </c>
    </row>
    <row r="203" spans="1:17" ht="51.75" customHeight="1" x14ac:dyDescent="0.25">
      <c r="A203" s="118" t="s">
        <v>826</v>
      </c>
      <c r="B203" s="967"/>
      <c r="C203" s="970"/>
      <c r="D203" s="800"/>
      <c r="E203" s="972"/>
      <c r="F203" s="801"/>
      <c r="G203" s="801"/>
      <c r="H203" s="965"/>
      <c r="I203" s="801"/>
      <c r="J203" s="801"/>
      <c r="K203" s="801"/>
      <c r="L203" s="801"/>
      <c r="M203" s="70" t="str">
        <f>IFERROR(INDEX('Controles de Corrupción'!$C$10:$AZ$249,MATCH(A203,'Controles de Corrupción'!$B$10:$B$249,0),4),"")</f>
        <v/>
      </c>
      <c r="N203" s="70" t="str">
        <f>IFERROR(INDEX('Controles de Corrupción'!$C$10:$AZ$249,MATCH(A203,'Controles de Corrupción'!$B$10:$B$249,0),40),"")</f>
        <v/>
      </c>
      <c r="O203" s="70" t="str">
        <f>IFERROR(INDEX('Controles de Corrupción'!$C$10:$AZ$249,MATCH(A203,'Controles de Corrupción'!$B$10:$B$249,0),41),"")</f>
        <v/>
      </c>
      <c r="P203" s="70" t="str">
        <f>IFERROR(INDEX('Controles de Corrupción'!$C$10:$AZ$249,MATCH(A203,'Controles de Corrupción'!$B$10:$B$249,0),42),"")</f>
        <v/>
      </c>
      <c r="Q203" s="62" t="str">
        <f>IFERROR(INDEX('Controles de Corrupción'!$C$10:$AZ$249,MATCH(A203,'Controles de Corrupción'!$B$10:$B$249,0),47),"")</f>
        <v/>
      </c>
    </row>
    <row r="204" spans="1:17" ht="51.75" customHeight="1" x14ac:dyDescent="0.25">
      <c r="A204" s="118" t="s">
        <v>827</v>
      </c>
      <c r="B204" s="967"/>
      <c r="C204" s="970"/>
      <c r="D204" s="800"/>
      <c r="E204" s="972"/>
      <c r="F204" s="801"/>
      <c r="G204" s="801"/>
      <c r="H204" s="965"/>
      <c r="I204" s="801"/>
      <c r="J204" s="801"/>
      <c r="K204" s="801"/>
      <c r="L204" s="801"/>
      <c r="M204" s="70" t="str">
        <f>IFERROR(INDEX('Controles de Corrupción'!$C$10:$AZ$249,MATCH(A204,'Controles de Corrupción'!$B$10:$B$249,0),4),"")</f>
        <v/>
      </c>
      <c r="N204" s="70" t="str">
        <f>IFERROR(INDEX('Controles de Corrupción'!$C$10:$AZ$249,MATCH(A204,'Controles de Corrupción'!$B$10:$B$249,0),40),"")</f>
        <v/>
      </c>
      <c r="O204" s="70" t="str">
        <f>IFERROR(INDEX('Controles de Corrupción'!$C$10:$AZ$249,MATCH(A204,'Controles de Corrupción'!$B$10:$B$249,0),41),"")</f>
        <v/>
      </c>
      <c r="P204" s="70" t="str">
        <f>IFERROR(INDEX('Controles de Corrupción'!$C$10:$AZ$249,MATCH(A204,'Controles de Corrupción'!$B$10:$B$249,0),42),"")</f>
        <v/>
      </c>
      <c r="Q204" s="62" t="str">
        <f>IFERROR(INDEX('Controles de Corrupción'!$C$10:$AZ$249,MATCH(A204,'Controles de Corrupción'!$B$10:$B$249,0),47),"")</f>
        <v/>
      </c>
    </row>
    <row r="205" spans="1:17" ht="51.75" customHeight="1" x14ac:dyDescent="0.25">
      <c r="A205" s="118" t="s">
        <v>828</v>
      </c>
      <c r="B205" s="967"/>
      <c r="C205" s="970"/>
      <c r="D205" s="800"/>
      <c r="E205" s="972"/>
      <c r="F205" s="801"/>
      <c r="G205" s="801"/>
      <c r="H205" s="965"/>
      <c r="I205" s="801"/>
      <c r="J205" s="801"/>
      <c r="K205" s="801"/>
      <c r="L205" s="801"/>
      <c r="M205" s="70" t="str">
        <f>IFERROR(INDEX('Controles de Corrupción'!$C$10:$AZ$249,MATCH(A205,'Controles de Corrupción'!$B$10:$B$249,0),4),"")</f>
        <v/>
      </c>
      <c r="N205" s="70" t="str">
        <f>IFERROR(INDEX('Controles de Corrupción'!$C$10:$AZ$249,MATCH(A205,'Controles de Corrupción'!$B$10:$B$249,0),40),"")</f>
        <v/>
      </c>
      <c r="O205" s="70" t="str">
        <f>IFERROR(INDEX('Controles de Corrupción'!$C$10:$AZ$249,MATCH(A205,'Controles de Corrupción'!$B$10:$B$249,0),41),"")</f>
        <v/>
      </c>
      <c r="P205" s="70" t="str">
        <f>IFERROR(INDEX('Controles de Corrupción'!$C$10:$AZ$249,MATCH(A205,'Controles de Corrupción'!$B$10:$B$249,0),42),"")</f>
        <v/>
      </c>
      <c r="Q205" s="62" t="str">
        <f>IFERROR(INDEX('Controles de Corrupción'!$C$10:$AZ$249,MATCH(A205,'Controles de Corrupción'!$B$10:$B$249,0),47),"")</f>
        <v/>
      </c>
    </row>
    <row r="206" spans="1:17" ht="51.75" customHeight="1" x14ac:dyDescent="0.25">
      <c r="A206" s="118" t="s">
        <v>829</v>
      </c>
      <c r="B206" s="967"/>
      <c r="C206" s="970"/>
      <c r="D206" s="800"/>
      <c r="E206" s="972"/>
      <c r="F206" s="801"/>
      <c r="G206" s="801"/>
      <c r="H206" s="965"/>
      <c r="I206" s="801"/>
      <c r="J206" s="801"/>
      <c r="K206" s="801"/>
      <c r="L206" s="801"/>
      <c r="M206" s="70" t="str">
        <f>IFERROR(INDEX('Controles de Corrupción'!$C$10:$AZ$249,MATCH(A206,'Controles de Corrupción'!$B$10:$B$249,0),4),"")</f>
        <v/>
      </c>
      <c r="N206" s="70" t="str">
        <f>IFERROR(INDEX('Controles de Corrupción'!$C$10:$AZ$249,MATCH(A206,'Controles de Corrupción'!$B$10:$B$249,0),40),"")</f>
        <v/>
      </c>
      <c r="O206" s="70" t="str">
        <f>IFERROR(INDEX('Controles de Corrupción'!$C$10:$AZ$249,MATCH(A206,'Controles de Corrupción'!$B$10:$B$249,0),41),"")</f>
        <v/>
      </c>
      <c r="P206" s="70" t="str">
        <f>IFERROR(INDEX('Controles de Corrupción'!$C$10:$AZ$249,MATCH(A206,'Controles de Corrupción'!$B$10:$B$249,0),42),"")</f>
        <v/>
      </c>
      <c r="Q206" s="62" t="str">
        <f>IFERROR(INDEX('Controles de Corrupción'!$C$10:$AZ$249,MATCH(A206,'Controles de Corrupción'!$B$10:$B$249,0),47),"")</f>
        <v/>
      </c>
    </row>
    <row r="207" spans="1:17" ht="51.75" customHeight="1" x14ac:dyDescent="0.25">
      <c r="A207" s="118" t="s">
        <v>830</v>
      </c>
      <c r="B207" s="968"/>
      <c r="C207" s="970"/>
      <c r="D207" s="800"/>
      <c r="E207" s="972"/>
      <c r="F207" s="801"/>
      <c r="G207" s="801"/>
      <c r="H207" s="879"/>
      <c r="I207" s="801"/>
      <c r="J207" s="801"/>
      <c r="K207" s="801"/>
      <c r="L207" s="801"/>
      <c r="M207" s="70" t="str">
        <f>IFERROR(INDEX('Controles de Corrupción'!$C$10:$AZ$249,MATCH(A207,'Controles de Corrupción'!$B$10:$B$249,0),4),"")</f>
        <v/>
      </c>
      <c r="N207" s="70" t="str">
        <f>IFERROR(INDEX('Controles de Corrupción'!$C$10:$AZ$249,MATCH(A207,'Controles de Corrupción'!$B$10:$B$249,0),40),"")</f>
        <v/>
      </c>
      <c r="O207" s="70" t="str">
        <f>IFERROR(INDEX('Controles de Corrupción'!$C$10:$AZ$249,MATCH(A207,'Controles de Corrupción'!$B$10:$B$249,0),41),"")</f>
        <v/>
      </c>
      <c r="P207" s="70" t="str">
        <f>IFERROR(INDEX('Controles de Corrupción'!$C$10:$AZ$249,MATCH(A207,'Controles de Corrupción'!$B$10:$B$249,0),42),"")</f>
        <v/>
      </c>
      <c r="Q207" s="62" t="str">
        <f>IFERROR(INDEX('Controles de Corrupción'!$C$10:$AZ$249,MATCH(A207,'Controles de Corrupción'!$B$10:$B$249,0),47),"")</f>
        <v/>
      </c>
    </row>
    <row r="208" spans="1:17" ht="51.75" customHeight="1" x14ac:dyDescent="0.25">
      <c r="A208" s="118" t="s">
        <v>831</v>
      </c>
      <c r="B208" s="966"/>
      <c r="C208" s="969" t="str">
        <f>IFERROR(INDEX('Riesgos de Corrupción'!$B$11:$BN$100,MATCH('Mapa Riesgo Corrupción'!B208,'Riesgos de Corrupción'!$B$11:$B$100,0),2),"")</f>
        <v/>
      </c>
      <c r="D208" s="804" t="str">
        <f>IFERROR(INDEX('Riesgos de Corrupción'!$B$11:$BN$100,MATCH('Mapa Riesgo Corrupción'!B208,'Riesgos de Corrupción'!$B$11:$B$100,0),4),"")</f>
        <v/>
      </c>
      <c r="E208" s="971" t="str">
        <f>IFERROR(INDEX('Riesgos de Corrupción'!$B$11:$BN$100,MATCH('Mapa Riesgo Corrupción'!B208,'Riesgos de Corrupción'!$B$11:$B$100,0),5),"")</f>
        <v/>
      </c>
      <c r="F208" s="878" t="str">
        <f>IFERROR(INDEX('Riesgos de Corrupción'!$B$11:$BN$100,MATCH('Mapa Riesgo Corrupción'!B208,'Riesgos de Corrupción'!$B$11:$B$100,0),18),"")</f>
        <v/>
      </c>
      <c r="G208" s="878" t="str">
        <f>IFERROR(INDEX('Riesgos de Corrupción'!$B$11:$BN$100,MATCH('Mapa Riesgo Corrupción'!B208,'Riesgos de Corrupción'!$B$11:$B$100,0),63),"")</f>
        <v/>
      </c>
      <c r="H208" s="964" t="str">
        <f>IFERROR(INDEX('Riesgos de Corrupción'!$B$11:$BN$100,MATCH('Mapa Riesgo Corrupción'!B208,'Riesgos de Corrupción'!$B$11:$B$100,0),64),"")</f>
        <v/>
      </c>
      <c r="I208" s="878" t="str">
        <f>IFERROR(INDEX('Controles de Corrupción'!$C$10:$AZ$249,MATCH('Mapa Riesgo Corrupción'!B208,'Controles de Corrupción'!$C$10:$C$249,0),33),"")</f>
        <v/>
      </c>
      <c r="J208" s="878" t="str">
        <f>IFERROR(INDEX('Controles de Corrupción'!$C$10:$AZ$249,MATCH('Mapa Riesgo Corrupción'!B208,'Controles de Corrupción'!$C$10:$C$249,0),36),"")</f>
        <v/>
      </c>
      <c r="K208" s="878" t="str">
        <f>IFERROR(INDEX('Controles de Corrupción'!$C$10:$AZ$249,MATCH('Mapa Riesgo Corrupción'!B208,'Controles de Corrupción'!$C$10:$C$249,0),37),"")</f>
        <v/>
      </c>
      <c r="L208" s="878" t="str">
        <f>IFERROR(INDEX('Controles de Corrupción'!$C$10:$AZ$249,MATCH('Mapa Riesgo Corrupción'!B208,'Controles de Corrupción'!$C$10:$C$249,0),38),"")</f>
        <v/>
      </c>
      <c r="M208" s="70" t="str">
        <f>IFERROR(INDEX('Controles de Corrupción'!$C$10:$AZ$249,MATCH(A208,'Controles de Corrupción'!$B$10:$B$249,0),4),"")</f>
        <v/>
      </c>
      <c r="N208" s="70" t="str">
        <f>IFERROR(INDEX('Controles de Corrupción'!$C$10:$AZ$249,MATCH(A208,'Controles de Corrupción'!$B$10:$B$249,0),40),"")</f>
        <v/>
      </c>
      <c r="O208" s="70" t="str">
        <f>IFERROR(INDEX('Controles de Corrupción'!$C$10:$AZ$249,MATCH(A208,'Controles de Corrupción'!$B$10:$B$249,0),41),"")</f>
        <v/>
      </c>
      <c r="P208" s="70" t="str">
        <f>IFERROR(INDEX('Controles de Corrupción'!$C$10:$AZ$249,MATCH(A208,'Controles de Corrupción'!$B$10:$B$249,0),42),"")</f>
        <v/>
      </c>
      <c r="Q208" s="62" t="str">
        <f>IFERROR(INDEX('Controles de Corrupción'!$C$10:$AZ$249,MATCH(A208,'Controles de Corrupción'!$B$10:$B$249,0),47),"")</f>
        <v/>
      </c>
    </row>
    <row r="209" spans="1:17" ht="51.75" customHeight="1" x14ac:dyDescent="0.25">
      <c r="A209" s="118" t="s">
        <v>832</v>
      </c>
      <c r="B209" s="967"/>
      <c r="C209" s="970"/>
      <c r="D209" s="800"/>
      <c r="E209" s="972"/>
      <c r="F209" s="801"/>
      <c r="G209" s="801"/>
      <c r="H209" s="965"/>
      <c r="I209" s="801"/>
      <c r="J209" s="801"/>
      <c r="K209" s="801"/>
      <c r="L209" s="801"/>
      <c r="M209" s="70" t="str">
        <f>IFERROR(INDEX('Controles de Corrupción'!$C$10:$AZ$249,MATCH(A209,'Controles de Corrupción'!$B$10:$B$249,0),4),"")</f>
        <v/>
      </c>
      <c r="N209" s="70" t="str">
        <f>IFERROR(INDEX('Controles de Corrupción'!$C$10:$AZ$249,MATCH(A209,'Controles de Corrupción'!$B$10:$B$249,0),40),"")</f>
        <v/>
      </c>
      <c r="O209" s="70" t="str">
        <f>IFERROR(INDEX('Controles de Corrupción'!$C$10:$AZ$249,MATCH(A209,'Controles de Corrupción'!$B$10:$B$249,0),41),"")</f>
        <v/>
      </c>
      <c r="P209" s="70" t="str">
        <f>IFERROR(INDEX('Controles de Corrupción'!$C$10:$AZ$249,MATCH(A209,'Controles de Corrupción'!$B$10:$B$249,0),42),"")</f>
        <v/>
      </c>
      <c r="Q209" s="62" t="str">
        <f>IFERROR(INDEX('Controles de Corrupción'!$C$10:$AZ$249,MATCH(A209,'Controles de Corrupción'!$B$10:$B$249,0),47),"")</f>
        <v/>
      </c>
    </row>
    <row r="210" spans="1:17" ht="51.75" customHeight="1" x14ac:dyDescent="0.25">
      <c r="A210" s="118" t="s">
        <v>833</v>
      </c>
      <c r="B210" s="967"/>
      <c r="C210" s="970"/>
      <c r="D210" s="800"/>
      <c r="E210" s="972"/>
      <c r="F210" s="801"/>
      <c r="G210" s="801"/>
      <c r="H210" s="965"/>
      <c r="I210" s="801"/>
      <c r="J210" s="801"/>
      <c r="K210" s="801"/>
      <c r="L210" s="801"/>
      <c r="M210" s="70" t="str">
        <f>IFERROR(INDEX('Controles de Corrupción'!$C$10:$AZ$249,MATCH(A210,'Controles de Corrupción'!$B$10:$B$249,0),4),"")</f>
        <v/>
      </c>
      <c r="N210" s="70" t="str">
        <f>IFERROR(INDEX('Controles de Corrupción'!$C$10:$AZ$249,MATCH(A210,'Controles de Corrupción'!$B$10:$B$249,0),40),"")</f>
        <v/>
      </c>
      <c r="O210" s="70" t="str">
        <f>IFERROR(INDEX('Controles de Corrupción'!$C$10:$AZ$249,MATCH(A210,'Controles de Corrupción'!$B$10:$B$249,0),41),"")</f>
        <v/>
      </c>
      <c r="P210" s="70" t="str">
        <f>IFERROR(INDEX('Controles de Corrupción'!$C$10:$AZ$249,MATCH(A210,'Controles de Corrupción'!$B$10:$B$249,0),42),"")</f>
        <v/>
      </c>
      <c r="Q210" s="62" t="str">
        <f>IFERROR(INDEX('Controles de Corrupción'!$C$10:$AZ$249,MATCH(A210,'Controles de Corrupción'!$B$10:$B$249,0),47),"")</f>
        <v/>
      </c>
    </row>
    <row r="211" spans="1:17" ht="51.75" customHeight="1" x14ac:dyDescent="0.25">
      <c r="A211" s="118" t="s">
        <v>834</v>
      </c>
      <c r="B211" s="967"/>
      <c r="C211" s="970"/>
      <c r="D211" s="800"/>
      <c r="E211" s="972"/>
      <c r="F211" s="801"/>
      <c r="G211" s="801"/>
      <c r="H211" s="965"/>
      <c r="I211" s="801"/>
      <c r="J211" s="801"/>
      <c r="K211" s="801"/>
      <c r="L211" s="801"/>
      <c r="M211" s="70" t="str">
        <f>IFERROR(INDEX('Controles de Corrupción'!$C$10:$AZ$249,MATCH(A211,'Controles de Corrupción'!$B$10:$B$249,0),4),"")</f>
        <v/>
      </c>
      <c r="N211" s="70" t="str">
        <f>IFERROR(INDEX('Controles de Corrupción'!$C$10:$AZ$249,MATCH(A211,'Controles de Corrupción'!$B$10:$B$249,0),40),"")</f>
        <v/>
      </c>
      <c r="O211" s="70" t="str">
        <f>IFERROR(INDEX('Controles de Corrupción'!$C$10:$AZ$249,MATCH(A211,'Controles de Corrupción'!$B$10:$B$249,0),41),"")</f>
        <v/>
      </c>
      <c r="P211" s="70" t="str">
        <f>IFERROR(INDEX('Controles de Corrupción'!$C$10:$AZ$249,MATCH(A211,'Controles de Corrupción'!$B$10:$B$249,0),42),"")</f>
        <v/>
      </c>
      <c r="Q211" s="62" t="str">
        <f>IFERROR(INDEX('Controles de Corrupción'!$C$10:$AZ$249,MATCH(A211,'Controles de Corrupción'!$B$10:$B$249,0),47),"")</f>
        <v/>
      </c>
    </row>
    <row r="212" spans="1:17" ht="51.75" customHeight="1" x14ac:dyDescent="0.25">
      <c r="A212" s="118" t="s">
        <v>835</v>
      </c>
      <c r="B212" s="967"/>
      <c r="C212" s="970"/>
      <c r="D212" s="800"/>
      <c r="E212" s="972"/>
      <c r="F212" s="801"/>
      <c r="G212" s="801"/>
      <c r="H212" s="965"/>
      <c r="I212" s="801"/>
      <c r="J212" s="801"/>
      <c r="K212" s="801"/>
      <c r="L212" s="801"/>
      <c r="M212" s="70" t="str">
        <f>IFERROR(INDEX('Controles de Corrupción'!$C$10:$AZ$249,MATCH(A212,'Controles de Corrupción'!$B$10:$B$249,0),4),"")</f>
        <v/>
      </c>
      <c r="N212" s="70" t="str">
        <f>IFERROR(INDEX('Controles de Corrupción'!$C$10:$AZ$249,MATCH(A212,'Controles de Corrupción'!$B$10:$B$249,0),40),"")</f>
        <v/>
      </c>
      <c r="O212" s="70" t="str">
        <f>IFERROR(INDEX('Controles de Corrupción'!$C$10:$AZ$249,MATCH(A212,'Controles de Corrupción'!$B$10:$B$249,0),41),"")</f>
        <v/>
      </c>
      <c r="P212" s="70" t="str">
        <f>IFERROR(INDEX('Controles de Corrupción'!$C$10:$AZ$249,MATCH(A212,'Controles de Corrupción'!$B$10:$B$249,0),42),"")</f>
        <v/>
      </c>
      <c r="Q212" s="62" t="str">
        <f>IFERROR(INDEX('Controles de Corrupción'!$C$10:$AZ$249,MATCH(A212,'Controles de Corrupción'!$B$10:$B$249,0),47),"")</f>
        <v/>
      </c>
    </row>
    <row r="213" spans="1:17" ht="51.75" customHeight="1" x14ac:dyDescent="0.25">
      <c r="A213" s="118" t="s">
        <v>836</v>
      </c>
      <c r="B213" s="968"/>
      <c r="C213" s="970"/>
      <c r="D213" s="800"/>
      <c r="E213" s="972"/>
      <c r="F213" s="801"/>
      <c r="G213" s="801"/>
      <c r="H213" s="879"/>
      <c r="I213" s="801"/>
      <c r="J213" s="801"/>
      <c r="K213" s="801"/>
      <c r="L213" s="801"/>
      <c r="M213" s="70" t="str">
        <f>IFERROR(INDEX('Controles de Corrupción'!$C$10:$AZ$249,MATCH(A213,'Controles de Corrupción'!$B$10:$B$249,0),4),"")</f>
        <v/>
      </c>
      <c r="N213" s="70" t="str">
        <f>IFERROR(INDEX('Controles de Corrupción'!$C$10:$AZ$249,MATCH(A213,'Controles de Corrupción'!$B$10:$B$249,0),40),"")</f>
        <v/>
      </c>
      <c r="O213" s="70" t="str">
        <f>IFERROR(INDEX('Controles de Corrupción'!$C$10:$AZ$249,MATCH(A213,'Controles de Corrupción'!$B$10:$B$249,0),41),"")</f>
        <v/>
      </c>
      <c r="P213" s="70" t="str">
        <f>IFERROR(INDEX('Controles de Corrupción'!$C$10:$AZ$249,MATCH(A213,'Controles de Corrupción'!$B$10:$B$249,0),42),"")</f>
        <v/>
      </c>
      <c r="Q213" s="62" t="str">
        <f>IFERROR(INDEX('Controles de Corrupción'!$C$10:$AZ$249,MATCH(A213,'Controles de Corrupción'!$B$10:$B$249,0),47),"")</f>
        <v/>
      </c>
    </row>
    <row r="214" spans="1:17" ht="51.75" customHeight="1" x14ac:dyDescent="0.25">
      <c r="A214" s="118" t="s">
        <v>837</v>
      </c>
      <c r="B214" s="966"/>
      <c r="C214" s="969" t="str">
        <f>IFERROR(INDEX('Riesgos de Corrupción'!$B$11:$BN$100,MATCH('Mapa Riesgo Corrupción'!B214,'Riesgos de Corrupción'!$B$11:$B$100,0),2),"")</f>
        <v/>
      </c>
      <c r="D214" s="804" t="str">
        <f>IFERROR(INDEX('Riesgos de Corrupción'!$B$11:$BN$100,MATCH('Mapa Riesgo Corrupción'!B214,'Riesgos de Corrupción'!$B$11:$B$100,0),4),"")</f>
        <v/>
      </c>
      <c r="E214" s="971" t="str">
        <f>IFERROR(INDEX('Riesgos de Corrupción'!$B$11:$BN$100,MATCH('Mapa Riesgo Corrupción'!B214,'Riesgos de Corrupción'!$B$11:$B$100,0),5),"")</f>
        <v/>
      </c>
      <c r="F214" s="878" t="str">
        <f>IFERROR(INDEX('Riesgos de Corrupción'!$B$11:$BN$100,MATCH('Mapa Riesgo Corrupción'!B214,'Riesgos de Corrupción'!$B$11:$B$100,0),18),"")</f>
        <v/>
      </c>
      <c r="G214" s="878" t="str">
        <f>IFERROR(INDEX('Riesgos de Corrupción'!$B$11:$BN$100,MATCH('Mapa Riesgo Corrupción'!B214,'Riesgos de Corrupción'!$B$11:$B$100,0),63),"")</f>
        <v/>
      </c>
      <c r="H214" s="964" t="str">
        <f>IFERROR(INDEX('Riesgos de Corrupción'!$B$11:$BN$100,MATCH('Mapa Riesgo Corrupción'!B214,'Riesgos de Corrupción'!$B$11:$B$100,0),64),"")</f>
        <v/>
      </c>
      <c r="I214" s="878" t="str">
        <f>IFERROR(INDEX('Controles de Corrupción'!$C$10:$AZ$249,MATCH('Mapa Riesgo Corrupción'!B214,'Controles de Corrupción'!$C$10:$C$249,0),33),"")</f>
        <v/>
      </c>
      <c r="J214" s="878" t="str">
        <f>IFERROR(INDEX('Controles de Corrupción'!$C$10:$AZ$249,MATCH('Mapa Riesgo Corrupción'!B214,'Controles de Corrupción'!$C$10:$C$249,0),36),"")</f>
        <v/>
      </c>
      <c r="K214" s="878" t="str">
        <f>IFERROR(INDEX('Controles de Corrupción'!$C$10:$AZ$249,MATCH('Mapa Riesgo Corrupción'!B214,'Controles de Corrupción'!$C$10:$C$249,0),37),"")</f>
        <v/>
      </c>
      <c r="L214" s="878" t="str">
        <f>IFERROR(INDEX('Controles de Corrupción'!$C$10:$AZ$249,MATCH('Mapa Riesgo Corrupción'!B214,'Controles de Corrupción'!$C$10:$C$249,0),38),"")</f>
        <v/>
      </c>
      <c r="M214" s="70" t="str">
        <f>IFERROR(INDEX('Controles de Corrupción'!$C$10:$AZ$249,MATCH(A214,'Controles de Corrupción'!$B$10:$B$249,0),4),"")</f>
        <v/>
      </c>
      <c r="N214" s="70" t="str">
        <f>IFERROR(INDEX('Controles de Corrupción'!$C$10:$AZ$249,MATCH(A214,'Controles de Corrupción'!$B$10:$B$249,0),40),"")</f>
        <v/>
      </c>
      <c r="O214" s="70" t="str">
        <f>IFERROR(INDEX('Controles de Corrupción'!$C$10:$AZ$249,MATCH(A214,'Controles de Corrupción'!$B$10:$B$249,0),41),"")</f>
        <v/>
      </c>
      <c r="P214" s="70" t="str">
        <f>IFERROR(INDEX('Controles de Corrupción'!$C$10:$AZ$249,MATCH(A214,'Controles de Corrupción'!$B$10:$B$249,0),42),"")</f>
        <v/>
      </c>
      <c r="Q214" s="62" t="str">
        <f>IFERROR(INDEX('Controles de Corrupción'!$C$10:$AZ$249,MATCH(A214,'Controles de Corrupción'!$B$10:$B$249,0),47),"")</f>
        <v/>
      </c>
    </row>
    <row r="215" spans="1:17" ht="51.75" customHeight="1" x14ac:dyDescent="0.25">
      <c r="A215" s="118" t="s">
        <v>838</v>
      </c>
      <c r="B215" s="967"/>
      <c r="C215" s="970"/>
      <c r="D215" s="800"/>
      <c r="E215" s="972"/>
      <c r="F215" s="801"/>
      <c r="G215" s="801"/>
      <c r="H215" s="965"/>
      <c r="I215" s="801"/>
      <c r="J215" s="801"/>
      <c r="K215" s="801"/>
      <c r="L215" s="801"/>
      <c r="M215" s="70" t="str">
        <f>IFERROR(INDEX('Controles de Corrupción'!$C$10:$AZ$249,MATCH(A215,'Controles de Corrupción'!$B$10:$B$249,0),4),"")</f>
        <v/>
      </c>
      <c r="N215" s="70" t="str">
        <f>IFERROR(INDEX('Controles de Corrupción'!$C$10:$AZ$249,MATCH(A215,'Controles de Corrupción'!$B$10:$B$249,0),40),"")</f>
        <v/>
      </c>
      <c r="O215" s="70" t="str">
        <f>IFERROR(INDEX('Controles de Corrupción'!$C$10:$AZ$249,MATCH(A215,'Controles de Corrupción'!$B$10:$B$249,0),41),"")</f>
        <v/>
      </c>
      <c r="P215" s="70" t="str">
        <f>IFERROR(INDEX('Controles de Corrupción'!$C$10:$AZ$249,MATCH(A215,'Controles de Corrupción'!$B$10:$B$249,0),42),"")</f>
        <v/>
      </c>
      <c r="Q215" s="62" t="str">
        <f>IFERROR(INDEX('Controles de Corrupción'!$C$10:$AZ$249,MATCH(A215,'Controles de Corrupción'!$B$10:$B$249,0),47),"")</f>
        <v/>
      </c>
    </row>
    <row r="216" spans="1:17" ht="51.75" customHeight="1" x14ac:dyDescent="0.25">
      <c r="A216" s="118" t="s">
        <v>839</v>
      </c>
      <c r="B216" s="967"/>
      <c r="C216" s="970"/>
      <c r="D216" s="800"/>
      <c r="E216" s="972"/>
      <c r="F216" s="801"/>
      <c r="G216" s="801"/>
      <c r="H216" s="965"/>
      <c r="I216" s="801"/>
      <c r="J216" s="801"/>
      <c r="K216" s="801"/>
      <c r="L216" s="801"/>
      <c r="M216" s="70" t="str">
        <f>IFERROR(INDEX('Controles de Corrupción'!$C$10:$AZ$249,MATCH(A216,'Controles de Corrupción'!$B$10:$B$249,0),4),"")</f>
        <v/>
      </c>
      <c r="N216" s="70" t="str">
        <f>IFERROR(INDEX('Controles de Corrupción'!$C$10:$AZ$249,MATCH(A216,'Controles de Corrupción'!$B$10:$B$249,0),40),"")</f>
        <v/>
      </c>
      <c r="O216" s="70" t="str">
        <f>IFERROR(INDEX('Controles de Corrupción'!$C$10:$AZ$249,MATCH(A216,'Controles de Corrupción'!$B$10:$B$249,0),41),"")</f>
        <v/>
      </c>
      <c r="P216" s="70" t="str">
        <f>IFERROR(INDEX('Controles de Corrupción'!$C$10:$AZ$249,MATCH(A216,'Controles de Corrupción'!$B$10:$B$249,0),42),"")</f>
        <v/>
      </c>
      <c r="Q216" s="62" t="str">
        <f>IFERROR(INDEX('Controles de Corrupción'!$C$10:$AZ$249,MATCH(A216,'Controles de Corrupción'!$B$10:$B$249,0),47),"")</f>
        <v/>
      </c>
    </row>
    <row r="217" spans="1:17" ht="51.75" customHeight="1" x14ac:dyDescent="0.25">
      <c r="A217" s="118" t="s">
        <v>840</v>
      </c>
      <c r="B217" s="967"/>
      <c r="C217" s="970"/>
      <c r="D217" s="800"/>
      <c r="E217" s="972"/>
      <c r="F217" s="801"/>
      <c r="G217" s="801"/>
      <c r="H217" s="965"/>
      <c r="I217" s="801"/>
      <c r="J217" s="801"/>
      <c r="K217" s="801"/>
      <c r="L217" s="801"/>
      <c r="M217" s="70" t="str">
        <f>IFERROR(INDEX('Controles de Corrupción'!$C$10:$AZ$249,MATCH(A217,'Controles de Corrupción'!$B$10:$B$249,0),4),"")</f>
        <v/>
      </c>
      <c r="N217" s="70" t="str">
        <f>IFERROR(INDEX('Controles de Corrupción'!$C$10:$AZ$249,MATCH(A217,'Controles de Corrupción'!$B$10:$B$249,0),40),"")</f>
        <v/>
      </c>
      <c r="O217" s="70" t="str">
        <f>IFERROR(INDEX('Controles de Corrupción'!$C$10:$AZ$249,MATCH(A217,'Controles de Corrupción'!$B$10:$B$249,0),41),"")</f>
        <v/>
      </c>
      <c r="P217" s="70" t="str">
        <f>IFERROR(INDEX('Controles de Corrupción'!$C$10:$AZ$249,MATCH(A217,'Controles de Corrupción'!$B$10:$B$249,0),42),"")</f>
        <v/>
      </c>
      <c r="Q217" s="62" t="str">
        <f>IFERROR(INDEX('Controles de Corrupción'!$C$10:$AZ$249,MATCH(A217,'Controles de Corrupción'!$B$10:$B$249,0),47),"")</f>
        <v/>
      </c>
    </row>
    <row r="218" spans="1:17" ht="51.75" customHeight="1" x14ac:dyDescent="0.25">
      <c r="A218" s="118" t="s">
        <v>841</v>
      </c>
      <c r="B218" s="967"/>
      <c r="C218" s="970"/>
      <c r="D218" s="800"/>
      <c r="E218" s="972"/>
      <c r="F218" s="801"/>
      <c r="G218" s="801"/>
      <c r="H218" s="965"/>
      <c r="I218" s="801"/>
      <c r="J218" s="801"/>
      <c r="K218" s="801"/>
      <c r="L218" s="801"/>
      <c r="M218" s="70" t="str">
        <f>IFERROR(INDEX('Controles de Corrupción'!$C$10:$AZ$249,MATCH(A218,'Controles de Corrupción'!$B$10:$B$249,0),4),"")</f>
        <v/>
      </c>
      <c r="N218" s="70" t="str">
        <f>IFERROR(INDEX('Controles de Corrupción'!$C$10:$AZ$249,MATCH(A218,'Controles de Corrupción'!$B$10:$B$249,0),40),"")</f>
        <v/>
      </c>
      <c r="O218" s="70" t="str">
        <f>IFERROR(INDEX('Controles de Corrupción'!$C$10:$AZ$249,MATCH(A218,'Controles de Corrupción'!$B$10:$B$249,0),41),"")</f>
        <v/>
      </c>
      <c r="P218" s="70" t="str">
        <f>IFERROR(INDEX('Controles de Corrupción'!$C$10:$AZ$249,MATCH(A218,'Controles de Corrupción'!$B$10:$B$249,0),42),"")</f>
        <v/>
      </c>
      <c r="Q218" s="62" t="str">
        <f>IFERROR(INDEX('Controles de Corrupción'!$C$10:$AZ$249,MATCH(A218,'Controles de Corrupción'!$B$10:$B$249,0),47),"")</f>
        <v/>
      </c>
    </row>
    <row r="219" spans="1:17" ht="51.75" customHeight="1" x14ac:dyDescent="0.25">
      <c r="A219" s="118" t="s">
        <v>842</v>
      </c>
      <c r="B219" s="968"/>
      <c r="C219" s="970"/>
      <c r="D219" s="800"/>
      <c r="E219" s="972"/>
      <c r="F219" s="801"/>
      <c r="G219" s="801"/>
      <c r="H219" s="879"/>
      <c r="I219" s="801"/>
      <c r="J219" s="801"/>
      <c r="K219" s="801"/>
      <c r="L219" s="801"/>
      <c r="M219" s="70" t="str">
        <f>IFERROR(INDEX('Controles de Corrupción'!$C$10:$AZ$249,MATCH(A219,'Controles de Corrupción'!$B$10:$B$249,0),4),"")</f>
        <v/>
      </c>
      <c r="N219" s="70" t="str">
        <f>IFERROR(INDEX('Controles de Corrupción'!$C$10:$AZ$249,MATCH(A219,'Controles de Corrupción'!$B$10:$B$249,0),40),"")</f>
        <v/>
      </c>
      <c r="O219" s="70" t="str">
        <f>IFERROR(INDEX('Controles de Corrupción'!$C$10:$AZ$249,MATCH(A219,'Controles de Corrupción'!$B$10:$B$249,0),41),"")</f>
        <v/>
      </c>
      <c r="P219" s="70" t="str">
        <f>IFERROR(INDEX('Controles de Corrupción'!$C$10:$AZ$249,MATCH(A219,'Controles de Corrupción'!$B$10:$B$249,0),42),"")</f>
        <v/>
      </c>
      <c r="Q219" s="62" t="str">
        <f>IFERROR(INDEX('Controles de Corrupción'!$C$10:$AZ$249,MATCH(A219,'Controles de Corrupción'!$B$10:$B$249,0),47),"")</f>
        <v/>
      </c>
    </row>
    <row r="220" spans="1:17" ht="51.75" customHeight="1" x14ac:dyDescent="0.25">
      <c r="A220" s="118" t="s">
        <v>843</v>
      </c>
      <c r="B220" s="966"/>
      <c r="C220" s="969" t="str">
        <f>IFERROR(INDEX('Riesgos de Corrupción'!$B$11:$BN$100,MATCH('Mapa Riesgo Corrupción'!B220,'Riesgos de Corrupción'!$B$11:$B$100,0),2),"")</f>
        <v/>
      </c>
      <c r="D220" s="804" t="str">
        <f>IFERROR(INDEX('Riesgos de Corrupción'!$B$11:$BN$100,MATCH('Mapa Riesgo Corrupción'!B220,'Riesgos de Corrupción'!$B$11:$B$100,0),4),"")</f>
        <v/>
      </c>
      <c r="E220" s="971" t="str">
        <f>IFERROR(INDEX('Riesgos de Corrupción'!$B$11:$BN$100,MATCH('Mapa Riesgo Corrupción'!B220,'Riesgos de Corrupción'!$B$11:$B$100,0),5),"")</f>
        <v/>
      </c>
      <c r="F220" s="878" t="str">
        <f>IFERROR(INDEX('Riesgos de Corrupción'!$B$11:$BN$100,MATCH('Mapa Riesgo Corrupción'!B220,'Riesgos de Corrupción'!$B$11:$B$100,0),18),"")</f>
        <v/>
      </c>
      <c r="G220" s="878" t="str">
        <f>IFERROR(INDEX('Riesgos de Corrupción'!$B$11:$BN$100,MATCH('Mapa Riesgo Corrupción'!B220,'Riesgos de Corrupción'!$B$11:$B$100,0),63),"")</f>
        <v/>
      </c>
      <c r="H220" s="964" t="str">
        <f>IFERROR(INDEX('Riesgos de Corrupción'!$B$11:$BN$100,MATCH('Mapa Riesgo Corrupción'!B220,'Riesgos de Corrupción'!$B$11:$B$100,0),64),"")</f>
        <v/>
      </c>
      <c r="I220" s="878" t="str">
        <f>IFERROR(INDEX('Controles de Corrupción'!$C$10:$AZ$249,MATCH('Mapa Riesgo Corrupción'!B220,'Controles de Corrupción'!$C$10:$C$249,0),33),"")</f>
        <v/>
      </c>
      <c r="J220" s="878" t="str">
        <f>IFERROR(INDEX('Controles de Corrupción'!$C$10:$AZ$249,MATCH('Mapa Riesgo Corrupción'!B220,'Controles de Corrupción'!$C$10:$C$249,0),36),"")</f>
        <v/>
      </c>
      <c r="K220" s="878" t="str">
        <f>IFERROR(INDEX('Controles de Corrupción'!$C$10:$AZ$249,MATCH('Mapa Riesgo Corrupción'!B220,'Controles de Corrupción'!$C$10:$C$249,0),37),"")</f>
        <v/>
      </c>
      <c r="L220" s="878" t="str">
        <f>IFERROR(INDEX('Controles de Corrupción'!$C$10:$AZ$249,MATCH('Mapa Riesgo Corrupción'!B220,'Controles de Corrupción'!$C$10:$C$249,0),38),"")</f>
        <v/>
      </c>
      <c r="M220" s="70" t="str">
        <f>IFERROR(INDEX('Controles de Corrupción'!$C$10:$AZ$249,MATCH(A220,'Controles de Corrupción'!$B$10:$B$249,0),4),"")</f>
        <v/>
      </c>
      <c r="N220" s="70" t="str">
        <f>IFERROR(INDEX('Controles de Corrupción'!$C$10:$AZ$249,MATCH(A220,'Controles de Corrupción'!$B$10:$B$249,0),40),"")</f>
        <v/>
      </c>
      <c r="O220" s="70" t="str">
        <f>IFERROR(INDEX('Controles de Corrupción'!$C$10:$AZ$249,MATCH(A220,'Controles de Corrupción'!$B$10:$B$249,0),41),"")</f>
        <v/>
      </c>
      <c r="P220" s="70" t="str">
        <f>IFERROR(INDEX('Controles de Corrupción'!$C$10:$AZ$249,MATCH(A220,'Controles de Corrupción'!$B$10:$B$249,0),42),"")</f>
        <v/>
      </c>
      <c r="Q220" s="62" t="str">
        <f>IFERROR(INDEX('Controles de Corrupción'!$C$10:$AZ$249,MATCH(A220,'Controles de Corrupción'!$B$10:$B$249,0),47),"")</f>
        <v/>
      </c>
    </row>
    <row r="221" spans="1:17" ht="51.75" customHeight="1" x14ac:dyDescent="0.25">
      <c r="A221" s="118" t="s">
        <v>844</v>
      </c>
      <c r="B221" s="967"/>
      <c r="C221" s="970"/>
      <c r="D221" s="800"/>
      <c r="E221" s="972"/>
      <c r="F221" s="801"/>
      <c r="G221" s="801"/>
      <c r="H221" s="965"/>
      <c r="I221" s="801"/>
      <c r="J221" s="801"/>
      <c r="K221" s="801"/>
      <c r="L221" s="801"/>
      <c r="M221" s="70" t="str">
        <f>IFERROR(INDEX('Controles de Corrupción'!$C$10:$AZ$249,MATCH(A221,'Controles de Corrupción'!$B$10:$B$249,0),4),"")</f>
        <v/>
      </c>
      <c r="N221" s="70" t="str">
        <f>IFERROR(INDEX('Controles de Corrupción'!$C$10:$AZ$249,MATCH(A221,'Controles de Corrupción'!$B$10:$B$249,0),40),"")</f>
        <v/>
      </c>
      <c r="O221" s="70" t="str">
        <f>IFERROR(INDEX('Controles de Corrupción'!$C$10:$AZ$249,MATCH(A221,'Controles de Corrupción'!$B$10:$B$249,0),41),"")</f>
        <v/>
      </c>
      <c r="P221" s="70" t="str">
        <f>IFERROR(INDEX('Controles de Corrupción'!$C$10:$AZ$249,MATCH(A221,'Controles de Corrupción'!$B$10:$B$249,0),42),"")</f>
        <v/>
      </c>
      <c r="Q221" s="62" t="str">
        <f>IFERROR(INDEX('Controles de Corrupción'!$C$10:$AZ$249,MATCH(A221,'Controles de Corrupción'!$B$10:$B$249,0),47),"")</f>
        <v/>
      </c>
    </row>
    <row r="222" spans="1:17" ht="51.75" customHeight="1" x14ac:dyDescent="0.25">
      <c r="A222" s="118" t="s">
        <v>845</v>
      </c>
      <c r="B222" s="967"/>
      <c r="C222" s="970"/>
      <c r="D222" s="800"/>
      <c r="E222" s="972"/>
      <c r="F222" s="801"/>
      <c r="G222" s="801"/>
      <c r="H222" s="965"/>
      <c r="I222" s="801"/>
      <c r="J222" s="801"/>
      <c r="K222" s="801"/>
      <c r="L222" s="801"/>
      <c r="M222" s="70" t="str">
        <f>IFERROR(INDEX('Controles de Corrupción'!$C$10:$AZ$249,MATCH(A222,'Controles de Corrupción'!$B$10:$B$249,0),4),"")</f>
        <v/>
      </c>
      <c r="N222" s="70" t="str">
        <f>IFERROR(INDEX('Controles de Corrupción'!$C$10:$AZ$249,MATCH(A222,'Controles de Corrupción'!$B$10:$B$249,0),40),"")</f>
        <v/>
      </c>
      <c r="O222" s="70" t="str">
        <f>IFERROR(INDEX('Controles de Corrupción'!$C$10:$AZ$249,MATCH(A222,'Controles de Corrupción'!$B$10:$B$249,0),41),"")</f>
        <v/>
      </c>
      <c r="P222" s="70" t="str">
        <f>IFERROR(INDEX('Controles de Corrupción'!$C$10:$AZ$249,MATCH(A222,'Controles de Corrupción'!$B$10:$B$249,0),42),"")</f>
        <v/>
      </c>
      <c r="Q222" s="62" t="str">
        <f>IFERROR(INDEX('Controles de Corrupción'!$C$10:$AZ$249,MATCH(A222,'Controles de Corrupción'!$B$10:$B$249,0),47),"")</f>
        <v/>
      </c>
    </row>
    <row r="223" spans="1:17" ht="51.75" customHeight="1" x14ac:dyDescent="0.25">
      <c r="A223" s="118" t="s">
        <v>846</v>
      </c>
      <c r="B223" s="967"/>
      <c r="C223" s="970"/>
      <c r="D223" s="800"/>
      <c r="E223" s="972"/>
      <c r="F223" s="801"/>
      <c r="G223" s="801"/>
      <c r="H223" s="965"/>
      <c r="I223" s="801"/>
      <c r="J223" s="801"/>
      <c r="K223" s="801"/>
      <c r="L223" s="801"/>
      <c r="M223" s="70" t="str">
        <f>IFERROR(INDEX('Controles de Corrupción'!$C$10:$AZ$249,MATCH(A223,'Controles de Corrupción'!$B$10:$B$249,0),4),"")</f>
        <v/>
      </c>
      <c r="N223" s="70" t="str">
        <f>IFERROR(INDEX('Controles de Corrupción'!$C$10:$AZ$249,MATCH(A223,'Controles de Corrupción'!$B$10:$B$249,0),40),"")</f>
        <v/>
      </c>
      <c r="O223" s="70" t="str">
        <f>IFERROR(INDEX('Controles de Corrupción'!$C$10:$AZ$249,MATCH(A223,'Controles de Corrupción'!$B$10:$B$249,0),41),"")</f>
        <v/>
      </c>
      <c r="P223" s="70" t="str">
        <f>IFERROR(INDEX('Controles de Corrupción'!$C$10:$AZ$249,MATCH(A223,'Controles de Corrupción'!$B$10:$B$249,0),42),"")</f>
        <v/>
      </c>
      <c r="Q223" s="62" t="str">
        <f>IFERROR(INDEX('Controles de Corrupción'!$C$10:$AZ$249,MATCH(A223,'Controles de Corrupción'!$B$10:$B$249,0),47),"")</f>
        <v/>
      </c>
    </row>
    <row r="224" spans="1:17" ht="51.75" customHeight="1" x14ac:dyDescent="0.25">
      <c r="A224" s="118" t="s">
        <v>847</v>
      </c>
      <c r="B224" s="967"/>
      <c r="C224" s="970"/>
      <c r="D224" s="800"/>
      <c r="E224" s="972"/>
      <c r="F224" s="801"/>
      <c r="G224" s="801"/>
      <c r="H224" s="965"/>
      <c r="I224" s="801"/>
      <c r="J224" s="801"/>
      <c r="K224" s="801"/>
      <c r="L224" s="801"/>
      <c r="M224" s="70" t="str">
        <f>IFERROR(INDEX('Controles de Corrupción'!$C$10:$AZ$249,MATCH(A224,'Controles de Corrupción'!$B$10:$B$249,0),4),"")</f>
        <v/>
      </c>
      <c r="N224" s="70" t="str">
        <f>IFERROR(INDEX('Controles de Corrupción'!$C$10:$AZ$249,MATCH(A224,'Controles de Corrupción'!$B$10:$B$249,0),40),"")</f>
        <v/>
      </c>
      <c r="O224" s="70" t="str">
        <f>IFERROR(INDEX('Controles de Corrupción'!$C$10:$AZ$249,MATCH(A224,'Controles de Corrupción'!$B$10:$B$249,0),41),"")</f>
        <v/>
      </c>
      <c r="P224" s="70" t="str">
        <f>IFERROR(INDEX('Controles de Corrupción'!$C$10:$AZ$249,MATCH(A224,'Controles de Corrupción'!$B$10:$B$249,0),42),"")</f>
        <v/>
      </c>
      <c r="Q224" s="62" t="str">
        <f>IFERROR(INDEX('Controles de Corrupción'!$C$10:$AZ$249,MATCH(A224,'Controles de Corrupción'!$B$10:$B$249,0),47),"")</f>
        <v/>
      </c>
    </row>
    <row r="225" spans="1:17" ht="51.75" customHeight="1" x14ac:dyDescent="0.25">
      <c r="A225" s="118" t="s">
        <v>848</v>
      </c>
      <c r="B225" s="968"/>
      <c r="C225" s="970"/>
      <c r="D225" s="800"/>
      <c r="E225" s="972"/>
      <c r="F225" s="801"/>
      <c r="G225" s="801"/>
      <c r="H225" s="879"/>
      <c r="I225" s="801"/>
      <c r="J225" s="801"/>
      <c r="K225" s="801"/>
      <c r="L225" s="801"/>
      <c r="M225" s="70" t="str">
        <f>IFERROR(INDEX('Controles de Corrupción'!$C$10:$AZ$249,MATCH(A225,'Controles de Corrupción'!$B$10:$B$249,0),4),"")</f>
        <v/>
      </c>
      <c r="N225" s="70" t="str">
        <f>IFERROR(INDEX('Controles de Corrupción'!$C$10:$AZ$249,MATCH(A225,'Controles de Corrupción'!$B$10:$B$249,0),40),"")</f>
        <v/>
      </c>
      <c r="O225" s="70" t="str">
        <f>IFERROR(INDEX('Controles de Corrupción'!$C$10:$AZ$249,MATCH(A225,'Controles de Corrupción'!$B$10:$B$249,0),41),"")</f>
        <v/>
      </c>
      <c r="P225" s="70" t="str">
        <f>IFERROR(INDEX('Controles de Corrupción'!$C$10:$AZ$249,MATCH(A225,'Controles de Corrupción'!$B$10:$B$249,0),42),"")</f>
        <v/>
      </c>
      <c r="Q225" s="62" t="str">
        <f>IFERROR(INDEX('Controles de Corrupción'!$C$10:$AZ$249,MATCH(A225,'Controles de Corrupción'!$B$10:$B$249,0),47),"")</f>
        <v/>
      </c>
    </row>
    <row r="226" spans="1:17" ht="51.75" customHeight="1" x14ac:dyDescent="0.25">
      <c r="A226" s="118" t="s">
        <v>849</v>
      </c>
      <c r="B226" s="966"/>
      <c r="C226" s="969" t="str">
        <f>IFERROR(INDEX('Riesgos de Corrupción'!$B$11:$BN$100,MATCH('Mapa Riesgo Corrupción'!B226,'Riesgos de Corrupción'!$B$11:$B$100,0),2),"")</f>
        <v/>
      </c>
      <c r="D226" s="804" t="str">
        <f>IFERROR(INDEX('Riesgos de Corrupción'!$B$11:$BN$100,MATCH('Mapa Riesgo Corrupción'!B226,'Riesgos de Corrupción'!$B$11:$B$100,0),4),"")</f>
        <v/>
      </c>
      <c r="E226" s="971" t="str">
        <f>IFERROR(INDEX('Riesgos de Corrupción'!$B$11:$BN$100,MATCH('Mapa Riesgo Corrupción'!B226,'Riesgos de Corrupción'!$B$11:$B$100,0),5),"")</f>
        <v/>
      </c>
      <c r="F226" s="878" t="str">
        <f>IFERROR(INDEX('Riesgos de Corrupción'!$B$11:$BN$100,MATCH('Mapa Riesgo Corrupción'!B226,'Riesgos de Corrupción'!$B$11:$B$100,0),18),"")</f>
        <v/>
      </c>
      <c r="G226" s="878" t="str">
        <f>IFERROR(INDEX('Riesgos de Corrupción'!$B$11:$BN$100,MATCH('Mapa Riesgo Corrupción'!B226,'Riesgos de Corrupción'!$B$11:$B$100,0),63),"")</f>
        <v/>
      </c>
      <c r="H226" s="964" t="str">
        <f>IFERROR(INDEX('Riesgos de Corrupción'!$B$11:$BN$100,MATCH('Mapa Riesgo Corrupción'!B226,'Riesgos de Corrupción'!$B$11:$B$100,0),64),"")</f>
        <v/>
      </c>
      <c r="I226" s="878" t="str">
        <f>IFERROR(INDEX('Controles de Corrupción'!$C$10:$AZ$249,MATCH('Mapa Riesgo Corrupción'!B226,'Controles de Corrupción'!$C$10:$C$249,0),33),"")</f>
        <v/>
      </c>
      <c r="J226" s="878" t="str">
        <f>IFERROR(INDEX('Controles de Corrupción'!$C$10:$AZ$249,MATCH('Mapa Riesgo Corrupción'!B226,'Controles de Corrupción'!$C$10:$C$249,0),36),"")</f>
        <v/>
      </c>
      <c r="K226" s="878" t="str">
        <f>IFERROR(INDEX('Controles de Corrupción'!$C$10:$AZ$249,MATCH('Mapa Riesgo Corrupción'!B226,'Controles de Corrupción'!$C$10:$C$249,0),37),"")</f>
        <v/>
      </c>
      <c r="L226" s="878" t="str">
        <f>IFERROR(INDEX('Controles de Corrupción'!$C$10:$AZ$249,MATCH('Mapa Riesgo Corrupción'!B226,'Controles de Corrupción'!$C$10:$C$249,0),38),"")</f>
        <v/>
      </c>
      <c r="M226" s="70" t="str">
        <f>IFERROR(INDEX('Controles de Corrupción'!$C$10:$AZ$249,MATCH(A226,'Controles de Corrupción'!$B$10:$B$249,0),4),"")</f>
        <v/>
      </c>
      <c r="N226" s="70" t="str">
        <f>IFERROR(INDEX('Controles de Corrupción'!$C$10:$AZ$249,MATCH(A226,'Controles de Corrupción'!$B$10:$B$249,0),40),"")</f>
        <v/>
      </c>
      <c r="O226" s="70" t="str">
        <f>IFERROR(INDEX('Controles de Corrupción'!$C$10:$AZ$249,MATCH(A226,'Controles de Corrupción'!$B$10:$B$249,0),41),"")</f>
        <v/>
      </c>
      <c r="P226" s="70" t="str">
        <f>IFERROR(INDEX('Controles de Corrupción'!$C$10:$AZ$249,MATCH(A226,'Controles de Corrupción'!$B$10:$B$249,0),42),"")</f>
        <v/>
      </c>
      <c r="Q226" s="62" t="str">
        <f>IFERROR(INDEX('Controles de Corrupción'!$C$10:$AZ$249,MATCH(A226,'Controles de Corrupción'!$B$10:$B$249,0),47),"")</f>
        <v/>
      </c>
    </row>
    <row r="227" spans="1:17" ht="51.75" customHeight="1" x14ac:dyDescent="0.25">
      <c r="A227" s="118" t="s">
        <v>850</v>
      </c>
      <c r="B227" s="967"/>
      <c r="C227" s="970"/>
      <c r="D227" s="800"/>
      <c r="E227" s="972"/>
      <c r="F227" s="801"/>
      <c r="G227" s="801"/>
      <c r="H227" s="965"/>
      <c r="I227" s="801"/>
      <c r="J227" s="801"/>
      <c r="K227" s="801"/>
      <c r="L227" s="801"/>
      <c r="M227" s="70" t="str">
        <f>IFERROR(INDEX('Controles de Corrupción'!$C$10:$AZ$249,MATCH(A227,'Controles de Corrupción'!$B$10:$B$249,0),4),"")</f>
        <v/>
      </c>
      <c r="N227" s="70" t="str">
        <f>IFERROR(INDEX('Controles de Corrupción'!$C$10:$AZ$249,MATCH(A227,'Controles de Corrupción'!$B$10:$B$249,0),40),"")</f>
        <v/>
      </c>
      <c r="O227" s="70" t="str">
        <f>IFERROR(INDEX('Controles de Corrupción'!$C$10:$AZ$249,MATCH(A227,'Controles de Corrupción'!$B$10:$B$249,0),41),"")</f>
        <v/>
      </c>
      <c r="P227" s="70" t="str">
        <f>IFERROR(INDEX('Controles de Corrupción'!$C$10:$AZ$249,MATCH(A227,'Controles de Corrupción'!$B$10:$B$249,0),42),"")</f>
        <v/>
      </c>
      <c r="Q227" s="62" t="str">
        <f>IFERROR(INDEX('Controles de Corrupción'!$C$10:$AZ$249,MATCH(A227,'Controles de Corrupción'!$B$10:$B$249,0),47),"")</f>
        <v/>
      </c>
    </row>
    <row r="228" spans="1:17" ht="51.75" customHeight="1" x14ac:dyDescent="0.25">
      <c r="A228" s="118" t="s">
        <v>851</v>
      </c>
      <c r="B228" s="967"/>
      <c r="C228" s="970"/>
      <c r="D228" s="800"/>
      <c r="E228" s="972"/>
      <c r="F228" s="801"/>
      <c r="G228" s="801"/>
      <c r="H228" s="965"/>
      <c r="I228" s="801"/>
      <c r="J228" s="801"/>
      <c r="K228" s="801"/>
      <c r="L228" s="801"/>
      <c r="M228" s="70" t="str">
        <f>IFERROR(INDEX('Controles de Corrupción'!$C$10:$AZ$249,MATCH(A228,'Controles de Corrupción'!$B$10:$B$249,0),4),"")</f>
        <v/>
      </c>
      <c r="N228" s="70" t="str">
        <f>IFERROR(INDEX('Controles de Corrupción'!$C$10:$AZ$249,MATCH(A228,'Controles de Corrupción'!$B$10:$B$249,0),40),"")</f>
        <v/>
      </c>
      <c r="O228" s="70" t="str">
        <f>IFERROR(INDEX('Controles de Corrupción'!$C$10:$AZ$249,MATCH(A228,'Controles de Corrupción'!$B$10:$B$249,0),41),"")</f>
        <v/>
      </c>
      <c r="P228" s="70" t="str">
        <f>IFERROR(INDEX('Controles de Corrupción'!$C$10:$AZ$249,MATCH(A228,'Controles de Corrupción'!$B$10:$B$249,0),42),"")</f>
        <v/>
      </c>
      <c r="Q228" s="62" t="str">
        <f>IFERROR(INDEX('Controles de Corrupción'!$C$10:$AZ$249,MATCH(A228,'Controles de Corrupción'!$B$10:$B$249,0),47),"")</f>
        <v/>
      </c>
    </row>
    <row r="229" spans="1:17" ht="51.75" customHeight="1" x14ac:dyDescent="0.25">
      <c r="A229" s="118" t="s">
        <v>852</v>
      </c>
      <c r="B229" s="967"/>
      <c r="C229" s="970"/>
      <c r="D229" s="800"/>
      <c r="E229" s="972"/>
      <c r="F229" s="801"/>
      <c r="G229" s="801"/>
      <c r="H229" s="965"/>
      <c r="I229" s="801"/>
      <c r="J229" s="801"/>
      <c r="K229" s="801"/>
      <c r="L229" s="801"/>
      <c r="M229" s="70" t="str">
        <f>IFERROR(INDEX('Controles de Corrupción'!$C$10:$AZ$249,MATCH(A229,'Controles de Corrupción'!$B$10:$B$249,0),4),"")</f>
        <v/>
      </c>
      <c r="N229" s="70" t="str">
        <f>IFERROR(INDEX('Controles de Corrupción'!$C$10:$AZ$249,MATCH(A229,'Controles de Corrupción'!$B$10:$B$249,0),40),"")</f>
        <v/>
      </c>
      <c r="O229" s="70" t="str">
        <f>IFERROR(INDEX('Controles de Corrupción'!$C$10:$AZ$249,MATCH(A229,'Controles de Corrupción'!$B$10:$B$249,0),41),"")</f>
        <v/>
      </c>
      <c r="P229" s="70" t="str">
        <f>IFERROR(INDEX('Controles de Corrupción'!$C$10:$AZ$249,MATCH(A229,'Controles de Corrupción'!$B$10:$B$249,0),42),"")</f>
        <v/>
      </c>
      <c r="Q229" s="62" t="str">
        <f>IFERROR(INDEX('Controles de Corrupción'!$C$10:$AZ$249,MATCH(A229,'Controles de Corrupción'!$B$10:$B$249,0),47),"")</f>
        <v/>
      </c>
    </row>
    <row r="230" spans="1:17" ht="51.75" customHeight="1" x14ac:dyDescent="0.25">
      <c r="A230" s="118" t="s">
        <v>853</v>
      </c>
      <c r="B230" s="967"/>
      <c r="C230" s="970"/>
      <c r="D230" s="800"/>
      <c r="E230" s="972"/>
      <c r="F230" s="801"/>
      <c r="G230" s="801"/>
      <c r="H230" s="965"/>
      <c r="I230" s="801"/>
      <c r="J230" s="801"/>
      <c r="K230" s="801"/>
      <c r="L230" s="801"/>
      <c r="M230" s="70" t="str">
        <f>IFERROR(INDEX('Controles de Corrupción'!$C$10:$AZ$249,MATCH(A230,'Controles de Corrupción'!$B$10:$B$249,0),4),"")</f>
        <v/>
      </c>
      <c r="N230" s="70" t="str">
        <f>IFERROR(INDEX('Controles de Corrupción'!$C$10:$AZ$249,MATCH(A230,'Controles de Corrupción'!$B$10:$B$249,0),40),"")</f>
        <v/>
      </c>
      <c r="O230" s="70" t="str">
        <f>IFERROR(INDEX('Controles de Corrupción'!$C$10:$AZ$249,MATCH(A230,'Controles de Corrupción'!$B$10:$B$249,0),41),"")</f>
        <v/>
      </c>
      <c r="P230" s="70" t="str">
        <f>IFERROR(INDEX('Controles de Corrupción'!$C$10:$AZ$249,MATCH(A230,'Controles de Corrupción'!$B$10:$B$249,0),42),"")</f>
        <v/>
      </c>
      <c r="Q230" s="62" t="str">
        <f>IFERROR(INDEX('Controles de Corrupción'!$C$10:$AZ$249,MATCH(A230,'Controles de Corrupción'!$B$10:$B$249,0),47),"")</f>
        <v/>
      </c>
    </row>
    <row r="231" spans="1:17" ht="51.75" customHeight="1" x14ac:dyDescent="0.25">
      <c r="A231" s="118" t="s">
        <v>854</v>
      </c>
      <c r="B231" s="968"/>
      <c r="C231" s="970"/>
      <c r="D231" s="800"/>
      <c r="E231" s="972"/>
      <c r="F231" s="801"/>
      <c r="G231" s="801"/>
      <c r="H231" s="879"/>
      <c r="I231" s="801"/>
      <c r="J231" s="801"/>
      <c r="K231" s="801"/>
      <c r="L231" s="801"/>
      <c r="M231" s="70" t="str">
        <f>IFERROR(INDEX('Controles de Corrupción'!$C$10:$AZ$249,MATCH(A231,'Controles de Corrupción'!$B$10:$B$249,0),4),"")</f>
        <v/>
      </c>
      <c r="N231" s="70" t="str">
        <f>IFERROR(INDEX('Controles de Corrupción'!$C$10:$AZ$249,MATCH(A231,'Controles de Corrupción'!$B$10:$B$249,0),40),"")</f>
        <v/>
      </c>
      <c r="O231" s="70" t="str">
        <f>IFERROR(INDEX('Controles de Corrupción'!$C$10:$AZ$249,MATCH(A231,'Controles de Corrupción'!$B$10:$B$249,0),41),"")</f>
        <v/>
      </c>
      <c r="P231" s="70" t="str">
        <f>IFERROR(INDEX('Controles de Corrupción'!$C$10:$AZ$249,MATCH(A231,'Controles de Corrupción'!$B$10:$B$249,0),42),"")</f>
        <v/>
      </c>
      <c r="Q231" s="62" t="str">
        <f>IFERROR(INDEX('Controles de Corrupción'!$C$10:$AZ$249,MATCH(A231,'Controles de Corrupción'!$B$10:$B$249,0),47),"")</f>
        <v/>
      </c>
    </row>
    <row r="232" spans="1:17" ht="51.75" customHeight="1" x14ac:dyDescent="0.25">
      <c r="A232" s="118" t="s">
        <v>855</v>
      </c>
      <c r="B232" s="966"/>
      <c r="C232" s="969" t="str">
        <f>IFERROR(INDEX('Riesgos de Corrupción'!$B$11:$BN$100,MATCH('Mapa Riesgo Corrupción'!B232,'Riesgos de Corrupción'!$B$11:$B$100,0),2),"")</f>
        <v/>
      </c>
      <c r="D232" s="804" t="str">
        <f>IFERROR(INDEX('Riesgos de Corrupción'!$B$11:$BN$100,MATCH('Mapa Riesgo Corrupción'!B232,'Riesgos de Corrupción'!$B$11:$B$100,0),4),"")</f>
        <v/>
      </c>
      <c r="E232" s="971" t="str">
        <f>IFERROR(INDEX('Riesgos de Corrupción'!$B$11:$BN$100,MATCH('Mapa Riesgo Corrupción'!B232,'Riesgos de Corrupción'!$B$11:$B$100,0),5),"")</f>
        <v/>
      </c>
      <c r="F232" s="878" t="str">
        <f>IFERROR(INDEX('Riesgos de Corrupción'!$B$11:$BN$100,MATCH('Mapa Riesgo Corrupción'!B232,'Riesgos de Corrupción'!$B$11:$B$100,0),18),"")</f>
        <v/>
      </c>
      <c r="G232" s="878" t="str">
        <f>IFERROR(INDEX('Riesgos de Corrupción'!$B$11:$BN$100,MATCH('Mapa Riesgo Corrupción'!B232,'Riesgos de Corrupción'!$B$11:$B$100,0),63),"")</f>
        <v/>
      </c>
      <c r="H232" s="964" t="str">
        <f>IFERROR(INDEX('Riesgos de Corrupción'!$B$11:$BN$100,MATCH('Mapa Riesgo Corrupción'!B232,'Riesgos de Corrupción'!$B$11:$B$100,0),64),"")</f>
        <v/>
      </c>
      <c r="I232" s="878" t="str">
        <f>IFERROR(INDEX('Controles de Corrupción'!$C$10:$AZ$249,MATCH('Mapa Riesgo Corrupción'!B232,'Controles de Corrupción'!$C$10:$C$249,0),33),"")</f>
        <v/>
      </c>
      <c r="J232" s="878" t="str">
        <f>IFERROR(INDEX('Controles de Corrupción'!$C$10:$AZ$249,MATCH('Mapa Riesgo Corrupción'!B232,'Controles de Corrupción'!$C$10:$C$249,0),36),"")</f>
        <v/>
      </c>
      <c r="K232" s="878" t="str">
        <f>IFERROR(INDEX('Controles de Corrupción'!$C$10:$AZ$249,MATCH('Mapa Riesgo Corrupción'!B232,'Controles de Corrupción'!$C$10:$C$249,0),37),"")</f>
        <v/>
      </c>
      <c r="L232" s="878" t="str">
        <f>IFERROR(INDEX('Controles de Corrupción'!$C$10:$AZ$249,MATCH('Mapa Riesgo Corrupción'!B232,'Controles de Corrupción'!$C$10:$C$249,0),38),"")</f>
        <v/>
      </c>
      <c r="M232" s="70" t="str">
        <f>IFERROR(INDEX('Controles de Corrupción'!$C$10:$AZ$249,MATCH(A232,'Controles de Corrupción'!$B$10:$B$249,0),4),"")</f>
        <v/>
      </c>
      <c r="N232" s="70" t="str">
        <f>IFERROR(INDEX('Controles de Corrupción'!$C$10:$AZ$249,MATCH(A232,'Controles de Corrupción'!$B$10:$B$249,0),40),"")</f>
        <v/>
      </c>
      <c r="O232" s="70" t="str">
        <f>IFERROR(INDEX('Controles de Corrupción'!$C$10:$AZ$249,MATCH(A232,'Controles de Corrupción'!$B$10:$B$249,0),41),"")</f>
        <v/>
      </c>
      <c r="P232" s="70" t="str">
        <f>IFERROR(INDEX('Controles de Corrupción'!$C$10:$AZ$249,MATCH(A232,'Controles de Corrupción'!$B$10:$B$249,0),42),"")</f>
        <v/>
      </c>
      <c r="Q232" s="62" t="str">
        <f>IFERROR(INDEX('Controles de Corrupción'!$C$10:$AZ$249,MATCH(A232,'Controles de Corrupción'!$B$10:$B$249,0),47),"")</f>
        <v/>
      </c>
    </row>
    <row r="233" spans="1:17" ht="51.75" customHeight="1" x14ac:dyDescent="0.25">
      <c r="A233" s="118" t="s">
        <v>856</v>
      </c>
      <c r="B233" s="967"/>
      <c r="C233" s="970"/>
      <c r="D233" s="800"/>
      <c r="E233" s="972"/>
      <c r="F233" s="801"/>
      <c r="G233" s="801"/>
      <c r="H233" s="965"/>
      <c r="I233" s="801"/>
      <c r="J233" s="801"/>
      <c r="K233" s="801"/>
      <c r="L233" s="801"/>
      <c r="M233" s="70" t="str">
        <f>IFERROR(INDEX('Controles de Corrupción'!$C$10:$AZ$249,MATCH(A233,'Controles de Corrupción'!$B$10:$B$249,0),4),"")</f>
        <v/>
      </c>
      <c r="N233" s="70" t="str">
        <f>IFERROR(INDEX('Controles de Corrupción'!$C$10:$AZ$249,MATCH(A233,'Controles de Corrupción'!$B$10:$B$249,0),40),"")</f>
        <v/>
      </c>
      <c r="O233" s="70" t="str">
        <f>IFERROR(INDEX('Controles de Corrupción'!$C$10:$AZ$249,MATCH(A233,'Controles de Corrupción'!$B$10:$B$249,0),41),"")</f>
        <v/>
      </c>
      <c r="P233" s="70" t="str">
        <f>IFERROR(INDEX('Controles de Corrupción'!$C$10:$AZ$249,MATCH(A233,'Controles de Corrupción'!$B$10:$B$249,0),42),"")</f>
        <v/>
      </c>
      <c r="Q233" s="62" t="str">
        <f>IFERROR(INDEX('Controles de Corrupción'!$C$10:$AZ$249,MATCH(A233,'Controles de Corrupción'!$B$10:$B$249,0),47),"")</f>
        <v/>
      </c>
    </row>
    <row r="234" spans="1:17" ht="51.75" customHeight="1" x14ac:dyDescent="0.25">
      <c r="A234" s="118" t="s">
        <v>857</v>
      </c>
      <c r="B234" s="967"/>
      <c r="C234" s="970"/>
      <c r="D234" s="800"/>
      <c r="E234" s="972"/>
      <c r="F234" s="801"/>
      <c r="G234" s="801"/>
      <c r="H234" s="965"/>
      <c r="I234" s="801"/>
      <c r="J234" s="801"/>
      <c r="K234" s="801"/>
      <c r="L234" s="801"/>
      <c r="M234" s="70" t="str">
        <f>IFERROR(INDEX('Controles de Corrupción'!$C$10:$AZ$249,MATCH(A234,'Controles de Corrupción'!$B$10:$B$249,0),4),"")</f>
        <v/>
      </c>
      <c r="N234" s="70" t="str">
        <f>IFERROR(INDEX('Controles de Corrupción'!$C$10:$AZ$249,MATCH(A234,'Controles de Corrupción'!$B$10:$B$249,0),40),"")</f>
        <v/>
      </c>
      <c r="O234" s="70" t="str">
        <f>IFERROR(INDEX('Controles de Corrupción'!$C$10:$AZ$249,MATCH(A234,'Controles de Corrupción'!$B$10:$B$249,0),41),"")</f>
        <v/>
      </c>
      <c r="P234" s="70" t="str">
        <f>IFERROR(INDEX('Controles de Corrupción'!$C$10:$AZ$249,MATCH(A234,'Controles de Corrupción'!$B$10:$B$249,0),42),"")</f>
        <v/>
      </c>
      <c r="Q234" s="62" t="str">
        <f>IFERROR(INDEX('Controles de Corrupción'!$C$10:$AZ$249,MATCH(A234,'Controles de Corrupción'!$B$10:$B$249,0),47),"")</f>
        <v/>
      </c>
    </row>
    <row r="235" spans="1:17" ht="51.75" customHeight="1" x14ac:dyDescent="0.25">
      <c r="A235" s="118" t="s">
        <v>858</v>
      </c>
      <c r="B235" s="967"/>
      <c r="C235" s="970"/>
      <c r="D235" s="800"/>
      <c r="E235" s="972"/>
      <c r="F235" s="801"/>
      <c r="G235" s="801"/>
      <c r="H235" s="965"/>
      <c r="I235" s="801"/>
      <c r="J235" s="801"/>
      <c r="K235" s="801"/>
      <c r="L235" s="801"/>
      <c r="M235" s="70" t="str">
        <f>IFERROR(INDEX('Controles de Corrupción'!$C$10:$AZ$249,MATCH(A235,'Controles de Corrupción'!$B$10:$B$249,0),4),"")</f>
        <v/>
      </c>
      <c r="N235" s="70" t="str">
        <f>IFERROR(INDEX('Controles de Corrupción'!$C$10:$AZ$249,MATCH(A235,'Controles de Corrupción'!$B$10:$B$249,0),40),"")</f>
        <v/>
      </c>
      <c r="O235" s="70" t="str">
        <f>IFERROR(INDEX('Controles de Corrupción'!$C$10:$AZ$249,MATCH(A235,'Controles de Corrupción'!$B$10:$B$249,0),41),"")</f>
        <v/>
      </c>
      <c r="P235" s="70" t="str">
        <f>IFERROR(INDEX('Controles de Corrupción'!$C$10:$AZ$249,MATCH(A235,'Controles de Corrupción'!$B$10:$B$249,0),42),"")</f>
        <v/>
      </c>
      <c r="Q235" s="62" t="str">
        <f>IFERROR(INDEX('Controles de Corrupción'!$C$10:$AZ$249,MATCH(A235,'Controles de Corrupción'!$B$10:$B$249,0),47),"")</f>
        <v/>
      </c>
    </row>
    <row r="236" spans="1:17" ht="51.75" customHeight="1" x14ac:dyDescent="0.25">
      <c r="A236" s="118" t="s">
        <v>859</v>
      </c>
      <c r="B236" s="967"/>
      <c r="C236" s="970"/>
      <c r="D236" s="800"/>
      <c r="E236" s="972"/>
      <c r="F236" s="801"/>
      <c r="G236" s="801"/>
      <c r="H236" s="965"/>
      <c r="I236" s="801"/>
      <c r="J236" s="801"/>
      <c r="K236" s="801"/>
      <c r="L236" s="801"/>
      <c r="M236" s="70" t="str">
        <f>IFERROR(INDEX('Controles de Corrupción'!$C$10:$AZ$249,MATCH(A236,'Controles de Corrupción'!$B$10:$B$249,0),4),"")</f>
        <v/>
      </c>
      <c r="N236" s="70" t="str">
        <f>IFERROR(INDEX('Controles de Corrupción'!$C$10:$AZ$249,MATCH(A236,'Controles de Corrupción'!$B$10:$B$249,0),40),"")</f>
        <v/>
      </c>
      <c r="O236" s="70" t="str">
        <f>IFERROR(INDEX('Controles de Corrupción'!$C$10:$AZ$249,MATCH(A236,'Controles de Corrupción'!$B$10:$B$249,0),41),"")</f>
        <v/>
      </c>
      <c r="P236" s="70" t="str">
        <f>IFERROR(INDEX('Controles de Corrupción'!$C$10:$AZ$249,MATCH(A236,'Controles de Corrupción'!$B$10:$B$249,0),42),"")</f>
        <v/>
      </c>
      <c r="Q236" s="62" t="str">
        <f>IFERROR(INDEX('Controles de Corrupción'!$C$10:$AZ$249,MATCH(A236,'Controles de Corrupción'!$B$10:$B$249,0),47),"")</f>
        <v/>
      </c>
    </row>
    <row r="237" spans="1:17" ht="51.75" customHeight="1" x14ac:dyDescent="0.25">
      <c r="A237" s="118" t="s">
        <v>860</v>
      </c>
      <c r="B237" s="968"/>
      <c r="C237" s="970"/>
      <c r="D237" s="800"/>
      <c r="E237" s="972"/>
      <c r="F237" s="801"/>
      <c r="G237" s="801"/>
      <c r="H237" s="879"/>
      <c r="I237" s="801"/>
      <c r="J237" s="801"/>
      <c r="K237" s="801"/>
      <c r="L237" s="801"/>
      <c r="M237" s="70" t="str">
        <f>IFERROR(INDEX('Controles de Corrupción'!$C$10:$AZ$249,MATCH(A237,'Controles de Corrupción'!$B$10:$B$249,0),4),"")</f>
        <v/>
      </c>
      <c r="N237" s="70" t="str">
        <f>IFERROR(INDEX('Controles de Corrupción'!$C$10:$AZ$249,MATCH(A237,'Controles de Corrupción'!$B$10:$B$249,0),40),"")</f>
        <v/>
      </c>
      <c r="O237" s="70" t="str">
        <f>IFERROR(INDEX('Controles de Corrupción'!$C$10:$AZ$249,MATCH(A237,'Controles de Corrupción'!$B$10:$B$249,0),41),"")</f>
        <v/>
      </c>
      <c r="P237" s="70" t="str">
        <f>IFERROR(INDEX('Controles de Corrupción'!$C$10:$AZ$249,MATCH(A237,'Controles de Corrupción'!$B$10:$B$249,0),42),"")</f>
        <v/>
      </c>
      <c r="Q237" s="62" t="str">
        <f>IFERROR(INDEX('Controles de Corrupción'!$C$10:$AZ$249,MATCH(A237,'Controles de Corrupción'!$B$10:$B$249,0),47),"")</f>
        <v/>
      </c>
    </row>
    <row r="238" spans="1:17" ht="51.75" customHeight="1" x14ac:dyDescent="0.25">
      <c r="A238" s="118" t="s">
        <v>861</v>
      </c>
      <c r="B238" s="966"/>
      <c r="C238" s="969" t="str">
        <f>IFERROR(INDEX('Riesgos de Corrupción'!$B$11:$BN$100,MATCH('Mapa Riesgo Corrupción'!B238,'Riesgos de Corrupción'!$B$11:$B$100,0),2),"")</f>
        <v/>
      </c>
      <c r="D238" s="804" t="str">
        <f>IFERROR(INDEX('Riesgos de Corrupción'!$B$11:$BN$100,MATCH('Mapa Riesgo Corrupción'!B238,'Riesgos de Corrupción'!$B$11:$B$100,0),4),"")</f>
        <v/>
      </c>
      <c r="E238" s="971" t="str">
        <f>IFERROR(INDEX('Riesgos de Corrupción'!$B$11:$BN$100,MATCH('Mapa Riesgo Corrupción'!B238,'Riesgos de Corrupción'!$B$11:$B$100,0),5),"")</f>
        <v/>
      </c>
      <c r="F238" s="878" t="str">
        <f>IFERROR(INDEX('Riesgos de Corrupción'!$B$11:$BN$100,MATCH('Mapa Riesgo Corrupción'!B238,'Riesgos de Corrupción'!$B$11:$B$100,0),18),"")</f>
        <v/>
      </c>
      <c r="G238" s="878" t="str">
        <f>IFERROR(INDEX('Riesgos de Corrupción'!$B$11:$BN$100,MATCH('Mapa Riesgo Corrupción'!B238,'Riesgos de Corrupción'!$B$11:$B$100,0),63),"")</f>
        <v/>
      </c>
      <c r="H238" s="964" t="str">
        <f>IFERROR(INDEX('Riesgos de Corrupción'!$B$11:$BN$100,MATCH('Mapa Riesgo Corrupción'!B238,'Riesgos de Corrupción'!$B$11:$B$100,0),64),"")</f>
        <v/>
      </c>
      <c r="I238" s="878" t="str">
        <f>IFERROR(INDEX('Controles de Corrupción'!$C$10:$AZ$249,MATCH('Mapa Riesgo Corrupción'!B238,'Controles de Corrupción'!$C$10:$C$249,0),33),"")</f>
        <v/>
      </c>
      <c r="J238" s="878" t="str">
        <f>IFERROR(INDEX('Controles de Corrupción'!$C$10:$AZ$249,MATCH('Mapa Riesgo Corrupción'!B238,'Controles de Corrupción'!$C$10:$C$249,0),36),"")</f>
        <v/>
      </c>
      <c r="K238" s="878" t="str">
        <f>IFERROR(INDEX('Controles de Corrupción'!$C$10:$AZ$249,MATCH('Mapa Riesgo Corrupción'!B238,'Controles de Corrupción'!$C$10:$C$249,0),37),"")</f>
        <v/>
      </c>
      <c r="L238" s="878" t="str">
        <f>IFERROR(INDEX('Controles de Corrupción'!$C$10:$AZ$249,MATCH('Mapa Riesgo Corrupción'!B238,'Controles de Corrupción'!$C$10:$C$249,0),38),"")</f>
        <v/>
      </c>
      <c r="M238" s="70" t="str">
        <f>IFERROR(INDEX('Controles de Corrupción'!$C$10:$AZ$249,MATCH(A238,'Controles de Corrupción'!$B$10:$B$249,0),4),"")</f>
        <v/>
      </c>
      <c r="N238" s="70" t="str">
        <f>IFERROR(INDEX('Controles de Corrupción'!$C$10:$AZ$249,MATCH(A238,'Controles de Corrupción'!$B$10:$B$249,0),40),"")</f>
        <v/>
      </c>
      <c r="O238" s="70" t="str">
        <f>IFERROR(INDEX('Controles de Corrupción'!$C$10:$AZ$249,MATCH(A238,'Controles de Corrupción'!$B$10:$B$249,0),41),"")</f>
        <v/>
      </c>
      <c r="P238" s="70" t="str">
        <f>IFERROR(INDEX('Controles de Corrupción'!$C$10:$AZ$249,MATCH(A238,'Controles de Corrupción'!$B$10:$B$249,0),42),"")</f>
        <v/>
      </c>
      <c r="Q238" s="62" t="str">
        <f>IFERROR(INDEX('Controles de Corrupción'!$C$10:$AZ$249,MATCH(A238,'Controles de Corrupción'!$B$10:$B$249,0),47),"")</f>
        <v/>
      </c>
    </row>
    <row r="239" spans="1:17" ht="51.75" customHeight="1" x14ac:dyDescent="0.25">
      <c r="A239" s="118" t="s">
        <v>862</v>
      </c>
      <c r="B239" s="967"/>
      <c r="C239" s="970"/>
      <c r="D239" s="800"/>
      <c r="E239" s="972"/>
      <c r="F239" s="801"/>
      <c r="G239" s="801"/>
      <c r="H239" s="965"/>
      <c r="I239" s="801"/>
      <c r="J239" s="801"/>
      <c r="K239" s="801"/>
      <c r="L239" s="801"/>
      <c r="M239" s="70" t="str">
        <f>IFERROR(INDEX('Controles de Corrupción'!$C$10:$AZ$249,MATCH(A239,'Controles de Corrupción'!$B$10:$B$249,0),4),"")</f>
        <v/>
      </c>
      <c r="N239" s="70" t="str">
        <f>IFERROR(INDEX('Controles de Corrupción'!$C$10:$AZ$249,MATCH(A239,'Controles de Corrupción'!$B$10:$B$249,0),40),"")</f>
        <v/>
      </c>
      <c r="O239" s="70" t="str">
        <f>IFERROR(INDEX('Controles de Corrupción'!$C$10:$AZ$249,MATCH(A239,'Controles de Corrupción'!$B$10:$B$249,0),41),"")</f>
        <v/>
      </c>
      <c r="P239" s="70" t="str">
        <f>IFERROR(INDEX('Controles de Corrupción'!$C$10:$AZ$249,MATCH(A239,'Controles de Corrupción'!$B$10:$B$249,0),42),"")</f>
        <v/>
      </c>
      <c r="Q239" s="62" t="str">
        <f>IFERROR(INDEX('Controles de Corrupción'!$C$10:$AZ$249,MATCH(A239,'Controles de Corrupción'!$B$10:$B$249,0),47),"")</f>
        <v/>
      </c>
    </row>
    <row r="240" spans="1:17" ht="51.75" customHeight="1" x14ac:dyDescent="0.25">
      <c r="A240" s="118" t="s">
        <v>863</v>
      </c>
      <c r="B240" s="967"/>
      <c r="C240" s="970"/>
      <c r="D240" s="800"/>
      <c r="E240" s="972"/>
      <c r="F240" s="801"/>
      <c r="G240" s="801"/>
      <c r="H240" s="965"/>
      <c r="I240" s="801"/>
      <c r="J240" s="801"/>
      <c r="K240" s="801"/>
      <c r="L240" s="801"/>
      <c r="M240" s="70" t="str">
        <f>IFERROR(INDEX('Controles de Corrupción'!$C$10:$AZ$249,MATCH(A240,'Controles de Corrupción'!$B$10:$B$249,0),4),"")</f>
        <v/>
      </c>
      <c r="N240" s="70" t="str">
        <f>IFERROR(INDEX('Controles de Corrupción'!$C$10:$AZ$249,MATCH(A240,'Controles de Corrupción'!$B$10:$B$249,0),40),"")</f>
        <v/>
      </c>
      <c r="O240" s="70" t="str">
        <f>IFERROR(INDEX('Controles de Corrupción'!$C$10:$AZ$249,MATCH(A240,'Controles de Corrupción'!$B$10:$B$249,0),41),"")</f>
        <v/>
      </c>
      <c r="P240" s="70" t="str">
        <f>IFERROR(INDEX('Controles de Corrupción'!$C$10:$AZ$249,MATCH(A240,'Controles de Corrupción'!$B$10:$B$249,0),42),"")</f>
        <v/>
      </c>
      <c r="Q240" s="62" t="str">
        <f>IFERROR(INDEX('Controles de Corrupción'!$C$10:$AZ$249,MATCH(A240,'Controles de Corrupción'!$B$10:$B$249,0),47),"")</f>
        <v/>
      </c>
    </row>
    <row r="241" spans="1:17" ht="51.75" customHeight="1" x14ac:dyDescent="0.25">
      <c r="A241" s="118" t="s">
        <v>864</v>
      </c>
      <c r="B241" s="967"/>
      <c r="C241" s="970"/>
      <c r="D241" s="800"/>
      <c r="E241" s="972"/>
      <c r="F241" s="801"/>
      <c r="G241" s="801"/>
      <c r="H241" s="965"/>
      <c r="I241" s="801"/>
      <c r="J241" s="801"/>
      <c r="K241" s="801"/>
      <c r="L241" s="801"/>
      <c r="M241" s="70" t="str">
        <f>IFERROR(INDEX('Controles de Corrupción'!$C$10:$AZ$249,MATCH(A241,'Controles de Corrupción'!$B$10:$B$249,0),4),"")</f>
        <v/>
      </c>
      <c r="N241" s="70" t="str">
        <f>IFERROR(INDEX('Controles de Corrupción'!$C$10:$AZ$249,MATCH(A241,'Controles de Corrupción'!$B$10:$B$249,0),40),"")</f>
        <v/>
      </c>
      <c r="O241" s="70" t="str">
        <f>IFERROR(INDEX('Controles de Corrupción'!$C$10:$AZ$249,MATCH(A241,'Controles de Corrupción'!$B$10:$B$249,0),41),"")</f>
        <v/>
      </c>
      <c r="P241" s="70" t="str">
        <f>IFERROR(INDEX('Controles de Corrupción'!$C$10:$AZ$249,MATCH(A241,'Controles de Corrupción'!$B$10:$B$249,0),42),"")</f>
        <v/>
      </c>
      <c r="Q241" s="62" t="str">
        <f>IFERROR(INDEX('Controles de Corrupción'!$C$10:$AZ$249,MATCH(A241,'Controles de Corrupción'!$B$10:$B$249,0),47),"")</f>
        <v/>
      </c>
    </row>
    <row r="242" spans="1:17" ht="51.75" customHeight="1" x14ac:dyDescent="0.25">
      <c r="A242" s="118" t="s">
        <v>865</v>
      </c>
      <c r="B242" s="967"/>
      <c r="C242" s="970"/>
      <c r="D242" s="800"/>
      <c r="E242" s="972"/>
      <c r="F242" s="801"/>
      <c r="G242" s="801"/>
      <c r="H242" s="965"/>
      <c r="I242" s="801"/>
      <c r="J242" s="801"/>
      <c r="K242" s="801"/>
      <c r="L242" s="801"/>
      <c r="M242" s="70" t="str">
        <f>IFERROR(INDEX('Controles de Corrupción'!$C$10:$AZ$249,MATCH(A242,'Controles de Corrupción'!$B$10:$B$249,0),4),"")</f>
        <v/>
      </c>
      <c r="N242" s="70" t="str">
        <f>IFERROR(INDEX('Controles de Corrupción'!$C$10:$AZ$249,MATCH(A242,'Controles de Corrupción'!$B$10:$B$249,0),40),"")</f>
        <v/>
      </c>
      <c r="O242" s="70" t="str">
        <f>IFERROR(INDEX('Controles de Corrupción'!$C$10:$AZ$249,MATCH(A242,'Controles de Corrupción'!$B$10:$B$249,0),41),"")</f>
        <v/>
      </c>
      <c r="P242" s="70" t="str">
        <f>IFERROR(INDEX('Controles de Corrupción'!$C$10:$AZ$249,MATCH(A242,'Controles de Corrupción'!$B$10:$B$249,0),42),"")</f>
        <v/>
      </c>
      <c r="Q242" s="62" t="str">
        <f>IFERROR(INDEX('Controles de Corrupción'!$C$10:$AZ$249,MATCH(A242,'Controles de Corrupción'!$B$10:$B$249,0),47),"")</f>
        <v/>
      </c>
    </row>
    <row r="243" spans="1:17" ht="51.75" customHeight="1" x14ac:dyDescent="0.25">
      <c r="A243" s="118" t="s">
        <v>866</v>
      </c>
      <c r="B243" s="968"/>
      <c r="C243" s="970"/>
      <c r="D243" s="800"/>
      <c r="E243" s="972"/>
      <c r="F243" s="801"/>
      <c r="G243" s="801"/>
      <c r="H243" s="879"/>
      <c r="I243" s="801"/>
      <c r="J243" s="801"/>
      <c r="K243" s="801"/>
      <c r="L243" s="801"/>
      <c r="M243" s="70" t="str">
        <f>IFERROR(INDEX('Controles de Corrupción'!$C$10:$AZ$249,MATCH(A243,'Controles de Corrupción'!$B$10:$B$249,0),4),"")</f>
        <v/>
      </c>
      <c r="N243" s="70" t="str">
        <f>IFERROR(INDEX('Controles de Corrupción'!$C$10:$AZ$249,MATCH(A243,'Controles de Corrupción'!$B$10:$B$249,0),40),"")</f>
        <v/>
      </c>
      <c r="O243" s="70" t="str">
        <f>IFERROR(INDEX('Controles de Corrupción'!$C$10:$AZ$249,MATCH(A243,'Controles de Corrupción'!$B$10:$B$249,0),41),"")</f>
        <v/>
      </c>
      <c r="P243" s="70" t="str">
        <f>IFERROR(INDEX('Controles de Corrupción'!$C$10:$AZ$249,MATCH(A243,'Controles de Corrupción'!$B$10:$B$249,0),42),"")</f>
        <v/>
      </c>
      <c r="Q243" s="62" t="str">
        <f>IFERROR(INDEX('Controles de Corrupción'!$C$10:$AZ$249,MATCH(A243,'Controles de Corrupción'!$B$10:$B$249,0),47),"")</f>
        <v/>
      </c>
    </row>
    <row r="244" spans="1:17" ht="51.75" customHeight="1" x14ac:dyDescent="0.25">
      <c r="A244" s="118" t="s">
        <v>867</v>
      </c>
      <c r="B244" s="966"/>
      <c r="C244" s="969" t="str">
        <f>IFERROR(INDEX('Riesgos de Corrupción'!$B$11:$BN$100,MATCH('Mapa Riesgo Corrupción'!B244,'Riesgos de Corrupción'!$B$11:$B$100,0),2),"")</f>
        <v/>
      </c>
      <c r="D244" s="804" t="str">
        <f>IFERROR(INDEX('Riesgos de Corrupción'!$B$11:$BN$100,MATCH('Mapa Riesgo Corrupción'!B244,'Riesgos de Corrupción'!$B$11:$B$100,0),4),"")</f>
        <v/>
      </c>
      <c r="E244" s="971" t="str">
        <f>IFERROR(INDEX('Riesgos de Corrupción'!$B$11:$BN$100,MATCH('Mapa Riesgo Corrupción'!B244,'Riesgos de Corrupción'!$B$11:$B$100,0),5),"")</f>
        <v/>
      </c>
      <c r="F244" s="878" t="str">
        <f>IFERROR(INDEX('Riesgos de Corrupción'!$B$11:$BN$100,MATCH('Mapa Riesgo Corrupción'!B244,'Riesgos de Corrupción'!$B$11:$B$100,0),18),"")</f>
        <v/>
      </c>
      <c r="G244" s="878" t="str">
        <f>IFERROR(INDEX('Riesgos de Corrupción'!$B$11:$BN$100,MATCH('Mapa Riesgo Corrupción'!B244,'Riesgos de Corrupción'!$B$11:$B$100,0),63),"")</f>
        <v/>
      </c>
      <c r="H244" s="964" t="str">
        <f>IFERROR(INDEX('Riesgos de Corrupción'!$B$11:$BN$100,MATCH('Mapa Riesgo Corrupción'!B244,'Riesgos de Corrupción'!$B$11:$B$100,0),64),"")</f>
        <v/>
      </c>
      <c r="I244" s="878" t="str">
        <f>IFERROR(INDEX('Controles de Corrupción'!$C$10:$AZ$249,MATCH('Mapa Riesgo Corrupción'!B244,'Controles de Corrupción'!$C$10:$C$249,0),33),"")</f>
        <v/>
      </c>
      <c r="J244" s="878" t="str">
        <f>IFERROR(INDEX('Controles de Corrupción'!$C$10:$AZ$249,MATCH('Mapa Riesgo Corrupción'!B244,'Controles de Corrupción'!$C$10:$C$249,0),36),"")</f>
        <v/>
      </c>
      <c r="K244" s="878" t="str">
        <f>IFERROR(INDEX('Controles de Corrupción'!$C$10:$AZ$249,MATCH('Mapa Riesgo Corrupción'!B244,'Controles de Corrupción'!$C$10:$C$249,0),37),"")</f>
        <v/>
      </c>
      <c r="L244" s="878" t="str">
        <f>IFERROR(INDEX('Controles de Corrupción'!$C$10:$AZ$249,MATCH('Mapa Riesgo Corrupción'!B244,'Controles de Corrupción'!$C$10:$C$249,0),38),"")</f>
        <v/>
      </c>
      <c r="M244" s="70" t="str">
        <f>IFERROR(INDEX('Controles de Corrupción'!$C$10:$AZ$249,MATCH(A244,'Controles de Corrupción'!$B$10:$B$249,0),4),"")</f>
        <v/>
      </c>
      <c r="N244" s="70" t="str">
        <f>IFERROR(INDEX('Controles de Corrupción'!$C$10:$AZ$249,MATCH(A244,'Controles de Corrupción'!$B$10:$B$249,0),40),"")</f>
        <v/>
      </c>
      <c r="O244" s="70" t="str">
        <f>IFERROR(INDEX('Controles de Corrupción'!$C$10:$AZ$249,MATCH(A244,'Controles de Corrupción'!$B$10:$B$249,0),41),"")</f>
        <v/>
      </c>
      <c r="P244" s="70" t="str">
        <f>IFERROR(INDEX('Controles de Corrupción'!$C$10:$AZ$249,MATCH(A244,'Controles de Corrupción'!$B$10:$B$249,0),42),"")</f>
        <v/>
      </c>
      <c r="Q244" s="62" t="str">
        <f>IFERROR(INDEX('Controles de Corrupción'!$C$10:$AZ$249,MATCH(A244,'Controles de Corrupción'!$B$10:$B$249,0),47),"")</f>
        <v/>
      </c>
    </row>
    <row r="245" spans="1:17" ht="51.75" customHeight="1" x14ac:dyDescent="0.25">
      <c r="A245" s="118" t="s">
        <v>868</v>
      </c>
      <c r="B245" s="967"/>
      <c r="C245" s="970"/>
      <c r="D245" s="800"/>
      <c r="E245" s="972"/>
      <c r="F245" s="801"/>
      <c r="G245" s="801"/>
      <c r="H245" s="965"/>
      <c r="I245" s="801"/>
      <c r="J245" s="801"/>
      <c r="K245" s="801"/>
      <c r="L245" s="801"/>
      <c r="M245" s="70" t="str">
        <f>IFERROR(INDEX('Controles de Corrupción'!$C$10:$AZ$249,MATCH(A245,'Controles de Corrupción'!$B$10:$B$249,0),4),"")</f>
        <v/>
      </c>
      <c r="N245" s="70" t="str">
        <f>IFERROR(INDEX('Controles de Corrupción'!$C$10:$AZ$249,MATCH(A245,'Controles de Corrupción'!$B$10:$B$249,0),40),"")</f>
        <v/>
      </c>
      <c r="O245" s="70" t="str">
        <f>IFERROR(INDEX('Controles de Corrupción'!$C$10:$AZ$249,MATCH(A245,'Controles de Corrupción'!$B$10:$B$249,0),41),"")</f>
        <v/>
      </c>
      <c r="P245" s="70" t="str">
        <f>IFERROR(INDEX('Controles de Corrupción'!$C$10:$AZ$249,MATCH(A245,'Controles de Corrupción'!$B$10:$B$249,0),42),"")</f>
        <v/>
      </c>
      <c r="Q245" s="62" t="str">
        <f>IFERROR(INDEX('Controles de Corrupción'!$C$10:$AZ$249,MATCH(A245,'Controles de Corrupción'!$B$10:$B$249,0),47),"")</f>
        <v/>
      </c>
    </row>
    <row r="246" spans="1:17" ht="51.75" customHeight="1" x14ac:dyDescent="0.25">
      <c r="A246" s="118" t="s">
        <v>869</v>
      </c>
      <c r="B246" s="967"/>
      <c r="C246" s="970"/>
      <c r="D246" s="800"/>
      <c r="E246" s="972"/>
      <c r="F246" s="801"/>
      <c r="G246" s="801"/>
      <c r="H246" s="965"/>
      <c r="I246" s="801"/>
      <c r="J246" s="801"/>
      <c r="K246" s="801"/>
      <c r="L246" s="801"/>
      <c r="M246" s="70" t="str">
        <f>IFERROR(INDEX('Controles de Corrupción'!$C$10:$AZ$249,MATCH(A246,'Controles de Corrupción'!$B$10:$B$249,0),4),"")</f>
        <v/>
      </c>
      <c r="N246" s="70" t="str">
        <f>IFERROR(INDEX('Controles de Corrupción'!$C$10:$AZ$249,MATCH(A246,'Controles de Corrupción'!$B$10:$B$249,0),40),"")</f>
        <v/>
      </c>
      <c r="O246" s="70" t="str">
        <f>IFERROR(INDEX('Controles de Corrupción'!$C$10:$AZ$249,MATCH(A246,'Controles de Corrupción'!$B$10:$B$249,0),41),"")</f>
        <v/>
      </c>
      <c r="P246" s="70" t="str">
        <f>IFERROR(INDEX('Controles de Corrupción'!$C$10:$AZ$249,MATCH(A246,'Controles de Corrupción'!$B$10:$B$249,0),42),"")</f>
        <v/>
      </c>
      <c r="Q246" s="62" t="str">
        <f>IFERROR(INDEX('Controles de Corrupción'!$C$10:$AZ$249,MATCH(A246,'Controles de Corrupción'!$B$10:$B$249,0),47),"")</f>
        <v/>
      </c>
    </row>
    <row r="247" spans="1:17" ht="51.75" customHeight="1" x14ac:dyDescent="0.25">
      <c r="A247" s="118" t="s">
        <v>870</v>
      </c>
      <c r="B247" s="967"/>
      <c r="C247" s="970"/>
      <c r="D247" s="800"/>
      <c r="E247" s="972"/>
      <c r="F247" s="801"/>
      <c r="G247" s="801"/>
      <c r="H247" s="965"/>
      <c r="I247" s="801"/>
      <c r="J247" s="801"/>
      <c r="K247" s="801"/>
      <c r="L247" s="801"/>
      <c r="M247" s="70" t="str">
        <f>IFERROR(INDEX('Controles de Corrupción'!$C$10:$AZ$249,MATCH(A247,'Controles de Corrupción'!$B$10:$B$249,0),4),"")</f>
        <v/>
      </c>
      <c r="N247" s="70" t="str">
        <f>IFERROR(INDEX('Controles de Corrupción'!$C$10:$AZ$249,MATCH(A247,'Controles de Corrupción'!$B$10:$B$249,0),40),"")</f>
        <v/>
      </c>
      <c r="O247" s="70" t="str">
        <f>IFERROR(INDEX('Controles de Corrupción'!$C$10:$AZ$249,MATCH(A247,'Controles de Corrupción'!$B$10:$B$249,0),41),"")</f>
        <v/>
      </c>
      <c r="P247" s="70" t="str">
        <f>IFERROR(INDEX('Controles de Corrupción'!$C$10:$AZ$249,MATCH(A247,'Controles de Corrupción'!$B$10:$B$249,0),42),"")</f>
        <v/>
      </c>
      <c r="Q247" s="62" t="str">
        <f>IFERROR(INDEX('Controles de Corrupción'!$C$10:$AZ$249,MATCH(A247,'Controles de Corrupción'!$B$10:$B$249,0),47),"")</f>
        <v/>
      </c>
    </row>
    <row r="248" spans="1:17" ht="51.75" customHeight="1" x14ac:dyDescent="0.25">
      <c r="A248" s="118" t="s">
        <v>871</v>
      </c>
      <c r="B248" s="967"/>
      <c r="C248" s="970"/>
      <c r="D248" s="800"/>
      <c r="E248" s="972"/>
      <c r="F248" s="801"/>
      <c r="G248" s="801"/>
      <c r="H248" s="965"/>
      <c r="I248" s="801"/>
      <c r="J248" s="801"/>
      <c r="K248" s="801"/>
      <c r="L248" s="801"/>
      <c r="M248" s="70" t="str">
        <f>IFERROR(INDEX('Controles de Corrupción'!$C$10:$AZ$249,MATCH(A248,'Controles de Corrupción'!$B$10:$B$249,0),4),"")</f>
        <v/>
      </c>
      <c r="N248" s="70" t="str">
        <f>IFERROR(INDEX('Controles de Corrupción'!$C$10:$AZ$249,MATCH(A248,'Controles de Corrupción'!$B$10:$B$249,0),40),"")</f>
        <v/>
      </c>
      <c r="O248" s="70" t="str">
        <f>IFERROR(INDEX('Controles de Corrupción'!$C$10:$AZ$249,MATCH(A248,'Controles de Corrupción'!$B$10:$B$249,0),41),"")</f>
        <v/>
      </c>
      <c r="P248" s="70" t="str">
        <f>IFERROR(INDEX('Controles de Corrupción'!$C$10:$AZ$249,MATCH(A248,'Controles de Corrupción'!$B$10:$B$249,0),42),"")</f>
        <v/>
      </c>
      <c r="Q248" s="62" t="str">
        <f>IFERROR(INDEX('Controles de Corrupción'!$C$10:$AZ$249,MATCH(A248,'Controles de Corrupción'!$B$10:$B$249,0),47),"")</f>
        <v/>
      </c>
    </row>
    <row r="249" spans="1:17" ht="51.75" customHeight="1" x14ac:dyDescent="0.25">
      <c r="A249" s="118" t="s">
        <v>872</v>
      </c>
      <c r="B249" s="968"/>
      <c r="C249" s="970"/>
      <c r="D249" s="800"/>
      <c r="E249" s="972"/>
      <c r="F249" s="801"/>
      <c r="G249" s="801"/>
      <c r="H249" s="879"/>
      <c r="I249" s="801"/>
      <c r="J249" s="801"/>
      <c r="K249" s="801"/>
      <c r="L249" s="801"/>
      <c r="M249" s="70" t="str">
        <f>IFERROR(INDEX('Controles de Corrupción'!$C$10:$AZ$249,MATCH(A249,'Controles de Corrupción'!$B$10:$B$249,0),4),"")</f>
        <v/>
      </c>
      <c r="N249" s="70" t="str">
        <f>IFERROR(INDEX('Controles de Corrupción'!$C$10:$AZ$249,MATCH(A249,'Controles de Corrupción'!$B$10:$B$249,0),40),"")</f>
        <v/>
      </c>
      <c r="O249" s="70" t="str">
        <f>IFERROR(INDEX('Controles de Corrupción'!$C$10:$AZ$249,MATCH(A249,'Controles de Corrupción'!$B$10:$B$249,0),41),"")</f>
        <v/>
      </c>
      <c r="P249" s="70" t="str">
        <f>IFERROR(INDEX('Controles de Corrupción'!$C$10:$AZ$249,MATCH(A249,'Controles de Corrupción'!$B$10:$B$249,0),42),"")</f>
        <v/>
      </c>
      <c r="Q249" s="62" t="str">
        <f>IFERROR(INDEX('Controles de Corrupción'!$C$10:$AZ$249,MATCH(A249,'Controles de Corrupción'!$B$10:$B$249,0),47),"")</f>
        <v/>
      </c>
    </row>
    <row r="250" spans="1:17" ht="51.75" customHeight="1" x14ac:dyDescent="0.25">
      <c r="A250" s="118" t="s">
        <v>873</v>
      </c>
      <c r="B250" s="966"/>
      <c r="C250" s="969" t="str">
        <f>IFERROR(INDEX('Riesgos de Corrupción'!$B$11:$BN$100,MATCH('Mapa Riesgo Corrupción'!B250,'Riesgos de Corrupción'!$B$11:$B$100,0),2),"")</f>
        <v/>
      </c>
      <c r="D250" s="804" t="str">
        <f>IFERROR(INDEX('Riesgos de Corrupción'!$B$11:$BN$100,MATCH('Mapa Riesgo Corrupción'!B250,'Riesgos de Corrupción'!$B$11:$B$100,0),4),"")</f>
        <v/>
      </c>
      <c r="E250" s="971" t="str">
        <f>IFERROR(INDEX('Riesgos de Corrupción'!$B$11:$BN$100,MATCH('Mapa Riesgo Corrupción'!B250,'Riesgos de Corrupción'!$B$11:$B$100,0),5),"")</f>
        <v/>
      </c>
      <c r="F250" s="878" t="str">
        <f>IFERROR(INDEX('Riesgos de Corrupción'!$B$11:$BN$100,MATCH('Mapa Riesgo Corrupción'!B250,'Riesgos de Corrupción'!$B$11:$B$100,0),18),"")</f>
        <v/>
      </c>
      <c r="G250" s="878" t="str">
        <f>IFERROR(INDEX('Riesgos de Corrupción'!$B$11:$BN$100,MATCH('Mapa Riesgo Corrupción'!B250,'Riesgos de Corrupción'!$B$11:$B$100,0),63),"")</f>
        <v/>
      </c>
      <c r="H250" s="964" t="str">
        <f>IFERROR(INDEX('Riesgos de Corrupción'!$B$11:$BN$100,MATCH('Mapa Riesgo Corrupción'!B250,'Riesgos de Corrupción'!$B$11:$B$100,0),64),"")</f>
        <v/>
      </c>
      <c r="I250" s="878" t="str">
        <f>IFERROR(INDEX('Controles de Corrupción'!$C$10:$AZ$249,MATCH('Mapa Riesgo Corrupción'!B250,'Controles de Corrupción'!$C$10:$C$249,0),33),"")</f>
        <v/>
      </c>
      <c r="J250" s="878" t="str">
        <f>IFERROR(INDEX('Controles de Corrupción'!$C$10:$AZ$249,MATCH('Mapa Riesgo Corrupción'!B250,'Controles de Corrupción'!$C$10:$C$249,0),36),"")</f>
        <v/>
      </c>
      <c r="K250" s="878" t="str">
        <f>IFERROR(INDEX('Controles de Corrupción'!$C$10:$AZ$249,MATCH('Mapa Riesgo Corrupción'!B250,'Controles de Corrupción'!$C$10:$C$249,0),37),"")</f>
        <v/>
      </c>
      <c r="L250" s="878" t="str">
        <f>IFERROR(INDEX('Controles de Corrupción'!$C$10:$AZ$249,MATCH('Mapa Riesgo Corrupción'!B250,'Controles de Corrupción'!$C$10:$C$249,0),38),"")</f>
        <v/>
      </c>
      <c r="M250" s="70" t="str">
        <f>IFERROR(INDEX('Controles de Corrupción'!$C$10:$AZ$249,MATCH(A250,'Controles de Corrupción'!$B$10:$B$249,0),4),"")</f>
        <v/>
      </c>
      <c r="N250" s="70" t="str">
        <f>IFERROR(INDEX('Controles de Corrupción'!$C$10:$AZ$249,MATCH(A250,'Controles de Corrupción'!$B$10:$B$249,0),40),"")</f>
        <v/>
      </c>
      <c r="O250" s="70" t="str">
        <f>IFERROR(INDEX('Controles de Corrupción'!$C$10:$AZ$249,MATCH(A250,'Controles de Corrupción'!$B$10:$B$249,0),41),"")</f>
        <v/>
      </c>
      <c r="P250" s="70" t="str">
        <f>IFERROR(INDEX('Controles de Corrupción'!$C$10:$AZ$249,MATCH(A250,'Controles de Corrupción'!$B$10:$B$249,0),42),"")</f>
        <v/>
      </c>
      <c r="Q250" s="62" t="str">
        <f>IFERROR(INDEX('Controles de Corrupción'!$C$10:$AZ$249,MATCH(A250,'Controles de Corrupción'!$B$10:$B$249,0),47),"")</f>
        <v/>
      </c>
    </row>
    <row r="251" spans="1:17" ht="51.75" customHeight="1" x14ac:dyDescent="0.25">
      <c r="A251" s="118" t="s">
        <v>874</v>
      </c>
      <c r="B251" s="967"/>
      <c r="C251" s="970"/>
      <c r="D251" s="800"/>
      <c r="E251" s="972"/>
      <c r="F251" s="801"/>
      <c r="G251" s="801"/>
      <c r="H251" s="965"/>
      <c r="I251" s="801"/>
      <c r="J251" s="801"/>
      <c r="K251" s="801"/>
      <c r="L251" s="801"/>
      <c r="M251" s="70" t="str">
        <f>IFERROR(INDEX('Controles de Corrupción'!$C$10:$AZ$249,MATCH(A251,'Controles de Corrupción'!$B$10:$B$249,0),4),"")</f>
        <v/>
      </c>
      <c r="N251" s="70" t="str">
        <f>IFERROR(INDEX('Controles de Corrupción'!$C$10:$AZ$249,MATCH(A251,'Controles de Corrupción'!$B$10:$B$249,0),40),"")</f>
        <v/>
      </c>
      <c r="O251" s="70" t="str">
        <f>IFERROR(INDEX('Controles de Corrupción'!$C$10:$AZ$249,MATCH(A251,'Controles de Corrupción'!$B$10:$B$249,0),41),"")</f>
        <v/>
      </c>
      <c r="P251" s="70" t="str">
        <f>IFERROR(INDEX('Controles de Corrupción'!$C$10:$AZ$249,MATCH(A251,'Controles de Corrupción'!$B$10:$B$249,0),42),"")</f>
        <v/>
      </c>
      <c r="Q251" s="62" t="str">
        <f>IFERROR(INDEX('Controles de Corrupción'!$C$10:$AZ$249,MATCH(A251,'Controles de Corrupción'!$B$10:$B$249,0),47),"")</f>
        <v/>
      </c>
    </row>
    <row r="252" spans="1:17" ht="51.75" customHeight="1" x14ac:dyDescent="0.25">
      <c r="A252" s="118" t="s">
        <v>875</v>
      </c>
      <c r="B252" s="967"/>
      <c r="C252" s="970"/>
      <c r="D252" s="800"/>
      <c r="E252" s="972"/>
      <c r="F252" s="801"/>
      <c r="G252" s="801"/>
      <c r="H252" s="965"/>
      <c r="I252" s="801"/>
      <c r="J252" s="801"/>
      <c r="K252" s="801"/>
      <c r="L252" s="801"/>
      <c r="M252" s="70" t="str">
        <f>IFERROR(INDEX('Controles de Corrupción'!$C$10:$AZ$249,MATCH(A252,'Controles de Corrupción'!$B$10:$B$249,0),4),"")</f>
        <v/>
      </c>
      <c r="N252" s="70" t="str">
        <f>IFERROR(INDEX('Controles de Corrupción'!$C$10:$AZ$249,MATCH(A252,'Controles de Corrupción'!$B$10:$B$249,0),40),"")</f>
        <v/>
      </c>
      <c r="O252" s="70" t="str">
        <f>IFERROR(INDEX('Controles de Corrupción'!$C$10:$AZ$249,MATCH(A252,'Controles de Corrupción'!$B$10:$B$249,0),41),"")</f>
        <v/>
      </c>
      <c r="P252" s="70" t="str">
        <f>IFERROR(INDEX('Controles de Corrupción'!$C$10:$AZ$249,MATCH(A252,'Controles de Corrupción'!$B$10:$B$249,0),42),"")</f>
        <v/>
      </c>
      <c r="Q252" s="62" t="str">
        <f>IFERROR(INDEX('Controles de Corrupción'!$C$10:$AZ$249,MATCH(A252,'Controles de Corrupción'!$B$10:$B$249,0),47),"")</f>
        <v/>
      </c>
    </row>
    <row r="253" spans="1:17" ht="51.75" customHeight="1" x14ac:dyDescent="0.25">
      <c r="A253" s="118" t="s">
        <v>876</v>
      </c>
      <c r="B253" s="967"/>
      <c r="C253" s="970"/>
      <c r="D253" s="800"/>
      <c r="E253" s="972"/>
      <c r="F253" s="801"/>
      <c r="G253" s="801"/>
      <c r="H253" s="965"/>
      <c r="I253" s="801"/>
      <c r="J253" s="801"/>
      <c r="K253" s="801"/>
      <c r="L253" s="801"/>
      <c r="M253" s="70" t="str">
        <f>IFERROR(INDEX('Controles de Corrupción'!$C$10:$AZ$249,MATCH(A253,'Controles de Corrupción'!$B$10:$B$249,0),4),"")</f>
        <v/>
      </c>
      <c r="N253" s="70" t="str">
        <f>IFERROR(INDEX('Controles de Corrupción'!$C$10:$AZ$249,MATCH(A253,'Controles de Corrupción'!$B$10:$B$249,0),40),"")</f>
        <v/>
      </c>
      <c r="O253" s="70" t="str">
        <f>IFERROR(INDEX('Controles de Corrupción'!$C$10:$AZ$249,MATCH(A253,'Controles de Corrupción'!$B$10:$B$249,0),41),"")</f>
        <v/>
      </c>
      <c r="P253" s="70" t="str">
        <f>IFERROR(INDEX('Controles de Corrupción'!$C$10:$AZ$249,MATCH(A253,'Controles de Corrupción'!$B$10:$B$249,0),42),"")</f>
        <v/>
      </c>
      <c r="Q253" s="62" t="str">
        <f>IFERROR(INDEX('Controles de Corrupción'!$C$10:$AZ$249,MATCH(A253,'Controles de Corrupción'!$B$10:$B$249,0),47),"")</f>
        <v/>
      </c>
    </row>
    <row r="254" spans="1:17" ht="51.75" customHeight="1" x14ac:dyDescent="0.25">
      <c r="A254" s="118" t="s">
        <v>877</v>
      </c>
      <c r="B254" s="967"/>
      <c r="C254" s="970"/>
      <c r="D254" s="800"/>
      <c r="E254" s="972"/>
      <c r="F254" s="801"/>
      <c r="G254" s="801"/>
      <c r="H254" s="965"/>
      <c r="I254" s="801"/>
      <c r="J254" s="801"/>
      <c r="K254" s="801"/>
      <c r="L254" s="801"/>
      <c r="M254" s="70" t="str">
        <f>IFERROR(INDEX('Controles de Corrupción'!$C$10:$AZ$249,MATCH(A254,'Controles de Corrupción'!$B$10:$B$249,0),4),"")</f>
        <v/>
      </c>
      <c r="N254" s="70" t="str">
        <f>IFERROR(INDEX('Controles de Corrupción'!$C$10:$AZ$249,MATCH(A254,'Controles de Corrupción'!$B$10:$B$249,0),40),"")</f>
        <v/>
      </c>
      <c r="O254" s="70" t="str">
        <f>IFERROR(INDEX('Controles de Corrupción'!$C$10:$AZ$249,MATCH(A254,'Controles de Corrupción'!$B$10:$B$249,0),41),"")</f>
        <v/>
      </c>
      <c r="P254" s="70" t="str">
        <f>IFERROR(INDEX('Controles de Corrupción'!$C$10:$AZ$249,MATCH(A254,'Controles de Corrupción'!$B$10:$B$249,0),42),"")</f>
        <v/>
      </c>
      <c r="Q254" s="62" t="str">
        <f>IFERROR(INDEX('Controles de Corrupción'!$C$10:$AZ$249,MATCH(A254,'Controles de Corrupción'!$B$10:$B$249,0),47),"")</f>
        <v/>
      </c>
    </row>
    <row r="255" spans="1:17" ht="51.75" customHeight="1" x14ac:dyDescent="0.25">
      <c r="A255" s="118" t="s">
        <v>878</v>
      </c>
      <c r="B255" s="968"/>
      <c r="C255" s="970"/>
      <c r="D255" s="800"/>
      <c r="E255" s="972"/>
      <c r="F255" s="801"/>
      <c r="G255" s="801"/>
      <c r="H255" s="879"/>
      <c r="I255" s="801"/>
      <c r="J255" s="801"/>
      <c r="K255" s="801"/>
      <c r="L255" s="801"/>
      <c r="M255" s="70" t="str">
        <f>IFERROR(INDEX('Controles de Corrupción'!$C$10:$AZ$249,MATCH(A255,'Controles de Corrupción'!$B$10:$B$249,0),4),"")</f>
        <v/>
      </c>
      <c r="N255" s="70" t="str">
        <f>IFERROR(INDEX('Controles de Corrupción'!$C$10:$AZ$249,MATCH(A255,'Controles de Corrupción'!$B$10:$B$249,0),40),"")</f>
        <v/>
      </c>
      <c r="O255" s="70" t="str">
        <f>IFERROR(INDEX('Controles de Corrupción'!$C$10:$AZ$249,MATCH(A255,'Controles de Corrupción'!$B$10:$B$249,0),41),"")</f>
        <v/>
      </c>
      <c r="P255" s="70" t="str">
        <f>IFERROR(INDEX('Controles de Corrupción'!$C$10:$AZ$249,MATCH(A255,'Controles de Corrupción'!$B$10:$B$249,0),42),"")</f>
        <v/>
      </c>
      <c r="Q255" s="62" t="str">
        <f>IFERROR(INDEX('Controles de Corrupción'!$C$10:$AZ$249,MATCH(A255,'Controles de Corrupción'!$B$10:$B$249,0),47),"")</f>
        <v/>
      </c>
    </row>
    <row r="256" spans="1:17" ht="51.75" customHeight="1" x14ac:dyDescent="0.25">
      <c r="A256" s="118" t="s">
        <v>879</v>
      </c>
      <c r="B256" s="966"/>
      <c r="C256" s="969" t="str">
        <f>IFERROR(INDEX('Riesgos de Corrupción'!$B$11:$BN$100,MATCH('Mapa Riesgo Corrupción'!B256,'Riesgos de Corrupción'!$B$11:$B$100,0),2),"")</f>
        <v/>
      </c>
      <c r="D256" s="804" t="str">
        <f>IFERROR(INDEX('Riesgos de Corrupción'!$B$11:$BN$100,MATCH('Mapa Riesgo Corrupción'!B256,'Riesgos de Corrupción'!$B$11:$B$100,0),4),"")</f>
        <v/>
      </c>
      <c r="E256" s="971" t="str">
        <f>IFERROR(INDEX('Riesgos de Corrupción'!$B$11:$BN$100,MATCH('Mapa Riesgo Corrupción'!B256,'Riesgos de Corrupción'!$B$11:$B$100,0),5),"")</f>
        <v/>
      </c>
      <c r="F256" s="878" t="str">
        <f>IFERROR(INDEX('Riesgos de Corrupción'!$B$11:$BN$100,MATCH('Mapa Riesgo Corrupción'!B256,'Riesgos de Corrupción'!$B$11:$B$100,0),18),"")</f>
        <v/>
      </c>
      <c r="G256" s="878" t="str">
        <f>IFERROR(INDEX('Riesgos de Corrupción'!$B$11:$BN$100,MATCH('Mapa Riesgo Corrupción'!B256,'Riesgos de Corrupción'!$B$11:$B$100,0),63),"")</f>
        <v/>
      </c>
      <c r="H256" s="964" t="str">
        <f>IFERROR(INDEX('Riesgos de Corrupción'!$B$11:$BN$100,MATCH('Mapa Riesgo Corrupción'!B256,'Riesgos de Corrupción'!$B$11:$B$100,0),64),"")</f>
        <v/>
      </c>
      <c r="I256" s="878" t="str">
        <f>IFERROR(INDEX('Controles de Corrupción'!$C$10:$AZ$249,MATCH('Mapa Riesgo Corrupción'!B256,'Controles de Corrupción'!$C$10:$C$249,0),33),"")</f>
        <v/>
      </c>
      <c r="J256" s="878" t="str">
        <f>IFERROR(INDEX('Controles de Corrupción'!$C$10:$AZ$249,MATCH('Mapa Riesgo Corrupción'!B256,'Controles de Corrupción'!$C$10:$C$249,0),36),"")</f>
        <v/>
      </c>
      <c r="K256" s="878" t="str">
        <f>IFERROR(INDEX('Controles de Corrupción'!$C$10:$AZ$249,MATCH('Mapa Riesgo Corrupción'!B256,'Controles de Corrupción'!$C$10:$C$249,0),37),"")</f>
        <v/>
      </c>
      <c r="L256" s="878" t="str">
        <f>IFERROR(INDEX('Controles de Corrupción'!$C$10:$AZ$249,MATCH('Mapa Riesgo Corrupción'!B256,'Controles de Corrupción'!$C$10:$C$249,0),38),"")</f>
        <v/>
      </c>
      <c r="M256" s="70" t="str">
        <f>IFERROR(INDEX('Controles de Corrupción'!$C$10:$AZ$249,MATCH(A256,'Controles de Corrupción'!$B$10:$B$249,0),4),"")</f>
        <v/>
      </c>
      <c r="N256" s="70" t="str">
        <f>IFERROR(INDEX('Controles de Corrupción'!$C$10:$AZ$249,MATCH(A256,'Controles de Corrupción'!$B$10:$B$249,0),40),"")</f>
        <v/>
      </c>
      <c r="O256" s="70" t="str">
        <f>IFERROR(INDEX('Controles de Corrupción'!$C$10:$AZ$249,MATCH(A256,'Controles de Corrupción'!$B$10:$B$249,0),41),"")</f>
        <v/>
      </c>
      <c r="P256" s="70" t="str">
        <f>IFERROR(INDEX('Controles de Corrupción'!$C$10:$AZ$249,MATCH(A256,'Controles de Corrupción'!$B$10:$B$249,0),42),"")</f>
        <v/>
      </c>
      <c r="Q256" s="62" t="str">
        <f>IFERROR(INDEX('Controles de Corrupción'!$C$10:$AZ$249,MATCH(A256,'Controles de Corrupción'!$B$10:$B$249,0),47),"")</f>
        <v/>
      </c>
    </row>
    <row r="257" spans="1:17" ht="51.75" customHeight="1" x14ac:dyDescent="0.25">
      <c r="A257" s="118" t="s">
        <v>880</v>
      </c>
      <c r="B257" s="967"/>
      <c r="C257" s="970"/>
      <c r="D257" s="800"/>
      <c r="E257" s="972"/>
      <c r="F257" s="801"/>
      <c r="G257" s="801"/>
      <c r="H257" s="965"/>
      <c r="I257" s="801"/>
      <c r="J257" s="801"/>
      <c r="K257" s="801"/>
      <c r="L257" s="801"/>
      <c r="M257" s="70" t="str">
        <f>IFERROR(INDEX('Controles de Corrupción'!$C$10:$AZ$249,MATCH(A257,'Controles de Corrupción'!$B$10:$B$249,0),4),"")</f>
        <v/>
      </c>
      <c r="N257" s="70" t="str">
        <f>IFERROR(INDEX('Controles de Corrupción'!$C$10:$AZ$249,MATCH(A257,'Controles de Corrupción'!$B$10:$B$249,0),40),"")</f>
        <v/>
      </c>
      <c r="O257" s="70" t="str">
        <f>IFERROR(INDEX('Controles de Corrupción'!$C$10:$AZ$249,MATCH(A257,'Controles de Corrupción'!$B$10:$B$249,0),41),"")</f>
        <v/>
      </c>
      <c r="P257" s="70" t="str">
        <f>IFERROR(INDEX('Controles de Corrupción'!$C$10:$AZ$249,MATCH(A257,'Controles de Corrupción'!$B$10:$B$249,0),42),"")</f>
        <v/>
      </c>
      <c r="Q257" s="62" t="str">
        <f>IFERROR(INDEX('Controles de Corrupción'!$C$10:$AZ$249,MATCH(A257,'Controles de Corrupción'!$B$10:$B$249,0),47),"")</f>
        <v/>
      </c>
    </row>
    <row r="258" spans="1:17" ht="51.75" customHeight="1" x14ac:dyDescent="0.25">
      <c r="A258" s="118" t="s">
        <v>881</v>
      </c>
      <c r="B258" s="967"/>
      <c r="C258" s="970"/>
      <c r="D258" s="800"/>
      <c r="E258" s="972"/>
      <c r="F258" s="801"/>
      <c r="G258" s="801"/>
      <c r="H258" s="965"/>
      <c r="I258" s="801"/>
      <c r="J258" s="801"/>
      <c r="K258" s="801"/>
      <c r="L258" s="801"/>
      <c r="M258" s="70" t="str">
        <f>IFERROR(INDEX('Controles de Corrupción'!$C$10:$AZ$249,MATCH(A258,'Controles de Corrupción'!$B$10:$B$249,0),4),"")</f>
        <v/>
      </c>
      <c r="N258" s="70" t="str">
        <f>IFERROR(INDEX('Controles de Corrupción'!$C$10:$AZ$249,MATCH(A258,'Controles de Corrupción'!$B$10:$B$249,0),40),"")</f>
        <v/>
      </c>
      <c r="O258" s="70" t="str">
        <f>IFERROR(INDEX('Controles de Corrupción'!$C$10:$AZ$249,MATCH(A258,'Controles de Corrupción'!$B$10:$B$249,0),41),"")</f>
        <v/>
      </c>
      <c r="P258" s="70" t="str">
        <f>IFERROR(INDEX('Controles de Corrupción'!$C$10:$AZ$249,MATCH(A258,'Controles de Corrupción'!$B$10:$B$249,0),42),"")</f>
        <v/>
      </c>
      <c r="Q258" s="62" t="str">
        <f>IFERROR(INDEX('Controles de Corrupción'!$C$10:$AZ$249,MATCH(A258,'Controles de Corrupción'!$B$10:$B$249,0),47),"")</f>
        <v/>
      </c>
    </row>
    <row r="259" spans="1:17" ht="51.75" customHeight="1" x14ac:dyDescent="0.25">
      <c r="A259" s="118" t="s">
        <v>882</v>
      </c>
      <c r="B259" s="967"/>
      <c r="C259" s="970"/>
      <c r="D259" s="800"/>
      <c r="E259" s="972"/>
      <c r="F259" s="801"/>
      <c r="G259" s="801"/>
      <c r="H259" s="965"/>
      <c r="I259" s="801"/>
      <c r="J259" s="801"/>
      <c r="K259" s="801"/>
      <c r="L259" s="801"/>
      <c r="M259" s="70" t="str">
        <f>IFERROR(INDEX('Controles de Corrupción'!$C$10:$AZ$249,MATCH(A259,'Controles de Corrupción'!$B$10:$B$249,0),4),"")</f>
        <v/>
      </c>
      <c r="N259" s="70" t="str">
        <f>IFERROR(INDEX('Controles de Corrupción'!$C$10:$AZ$249,MATCH(A259,'Controles de Corrupción'!$B$10:$B$249,0),40),"")</f>
        <v/>
      </c>
      <c r="O259" s="70" t="str">
        <f>IFERROR(INDEX('Controles de Corrupción'!$C$10:$AZ$249,MATCH(A259,'Controles de Corrupción'!$B$10:$B$249,0),41),"")</f>
        <v/>
      </c>
      <c r="P259" s="70" t="str">
        <f>IFERROR(INDEX('Controles de Corrupción'!$C$10:$AZ$249,MATCH(A259,'Controles de Corrupción'!$B$10:$B$249,0),42),"")</f>
        <v/>
      </c>
      <c r="Q259" s="62" t="str">
        <f>IFERROR(INDEX('Controles de Corrupción'!$C$10:$AZ$249,MATCH(A259,'Controles de Corrupción'!$B$10:$B$249,0),47),"")</f>
        <v/>
      </c>
    </row>
    <row r="260" spans="1:17" ht="51.75" customHeight="1" x14ac:dyDescent="0.25">
      <c r="A260" s="118" t="s">
        <v>883</v>
      </c>
      <c r="B260" s="967"/>
      <c r="C260" s="970"/>
      <c r="D260" s="800"/>
      <c r="E260" s="972"/>
      <c r="F260" s="801"/>
      <c r="G260" s="801"/>
      <c r="H260" s="965"/>
      <c r="I260" s="801"/>
      <c r="J260" s="801"/>
      <c r="K260" s="801"/>
      <c r="L260" s="801"/>
      <c r="M260" s="70" t="str">
        <f>IFERROR(INDEX('Controles de Corrupción'!$C$10:$AZ$249,MATCH(A260,'Controles de Corrupción'!$B$10:$B$249,0),4),"")</f>
        <v/>
      </c>
      <c r="N260" s="70" t="str">
        <f>IFERROR(INDEX('Controles de Corrupción'!$C$10:$AZ$249,MATCH(A260,'Controles de Corrupción'!$B$10:$B$249,0),40),"")</f>
        <v/>
      </c>
      <c r="O260" s="70" t="str">
        <f>IFERROR(INDEX('Controles de Corrupción'!$C$10:$AZ$249,MATCH(A260,'Controles de Corrupción'!$B$10:$B$249,0),41),"")</f>
        <v/>
      </c>
      <c r="P260" s="70" t="str">
        <f>IFERROR(INDEX('Controles de Corrupción'!$C$10:$AZ$249,MATCH(A260,'Controles de Corrupción'!$B$10:$B$249,0),42),"")</f>
        <v/>
      </c>
      <c r="Q260" s="62" t="str">
        <f>IFERROR(INDEX('Controles de Corrupción'!$C$10:$AZ$249,MATCH(A260,'Controles de Corrupción'!$B$10:$B$249,0),47),"")</f>
        <v/>
      </c>
    </row>
    <row r="261" spans="1:17" ht="51.75" customHeight="1" x14ac:dyDescent="0.25">
      <c r="A261" s="118" t="s">
        <v>884</v>
      </c>
      <c r="B261" s="968"/>
      <c r="C261" s="970"/>
      <c r="D261" s="800"/>
      <c r="E261" s="972"/>
      <c r="F261" s="801"/>
      <c r="G261" s="801"/>
      <c r="H261" s="879"/>
      <c r="I261" s="801"/>
      <c r="J261" s="801"/>
      <c r="K261" s="801"/>
      <c r="L261" s="801"/>
      <c r="M261" s="70" t="str">
        <f>IFERROR(INDEX('Controles de Corrupción'!$C$10:$AZ$249,MATCH(A261,'Controles de Corrupción'!$B$10:$B$249,0),4),"")</f>
        <v/>
      </c>
      <c r="N261" s="70" t="str">
        <f>IFERROR(INDEX('Controles de Corrupción'!$C$10:$AZ$249,MATCH(A261,'Controles de Corrupción'!$B$10:$B$249,0),40),"")</f>
        <v/>
      </c>
      <c r="O261" s="70" t="str">
        <f>IFERROR(INDEX('Controles de Corrupción'!$C$10:$AZ$249,MATCH(A261,'Controles de Corrupción'!$B$10:$B$249,0),41),"")</f>
        <v/>
      </c>
      <c r="P261" s="70" t="str">
        <f>IFERROR(INDEX('Controles de Corrupción'!$C$10:$AZ$249,MATCH(A261,'Controles de Corrupción'!$B$10:$B$249,0),42),"")</f>
        <v/>
      </c>
      <c r="Q261" s="62" t="str">
        <f>IFERROR(INDEX('Controles de Corrupción'!$C$10:$AZ$249,MATCH(A261,'Controles de Corrupción'!$B$10:$B$249,0),47),"")</f>
        <v/>
      </c>
    </row>
    <row r="262" spans="1:17" ht="51.75" customHeight="1" x14ac:dyDescent="0.25">
      <c r="A262" s="118" t="s">
        <v>885</v>
      </c>
      <c r="B262" s="966"/>
      <c r="C262" s="969" t="str">
        <f>IFERROR(INDEX('Riesgos de Corrupción'!$B$11:$BN$100,MATCH('Mapa Riesgo Corrupción'!B262,'Riesgos de Corrupción'!$B$11:$B$100,0),2),"")</f>
        <v/>
      </c>
      <c r="D262" s="804" t="str">
        <f>IFERROR(INDEX('Riesgos de Corrupción'!$B$11:$BN$100,MATCH('Mapa Riesgo Corrupción'!B262,'Riesgos de Corrupción'!$B$11:$B$100,0),4),"")</f>
        <v/>
      </c>
      <c r="E262" s="971" t="str">
        <f>IFERROR(INDEX('Riesgos de Corrupción'!$B$11:$BN$100,MATCH('Mapa Riesgo Corrupción'!B262,'Riesgos de Corrupción'!$B$11:$B$100,0),5),"")</f>
        <v/>
      </c>
      <c r="F262" s="878" t="str">
        <f>IFERROR(INDEX('Riesgos de Corrupción'!$B$11:$BN$100,MATCH('Mapa Riesgo Corrupción'!B262,'Riesgos de Corrupción'!$B$11:$B$100,0),18),"")</f>
        <v/>
      </c>
      <c r="G262" s="878" t="str">
        <f>IFERROR(INDEX('Riesgos de Corrupción'!$B$11:$BN$100,MATCH('Mapa Riesgo Corrupción'!B262,'Riesgos de Corrupción'!$B$11:$B$100,0),63),"")</f>
        <v/>
      </c>
      <c r="H262" s="964" t="str">
        <f>IFERROR(INDEX('Riesgos de Corrupción'!$B$11:$BN$100,MATCH('Mapa Riesgo Corrupción'!B262,'Riesgos de Corrupción'!$B$11:$B$100,0),64),"")</f>
        <v/>
      </c>
      <c r="I262" s="878" t="str">
        <f>IFERROR(INDEX('Controles de Corrupción'!$C$10:$AZ$249,MATCH('Mapa Riesgo Corrupción'!B262,'Controles de Corrupción'!$C$10:$C$249,0),33),"")</f>
        <v/>
      </c>
      <c r="J262" s="878" t="str">
        <f>IFERROR(INDEX('Controles de Corrupción'!$C$10:$AZ$249,MATCH('Mapa Riesgo Corrupción'!B262,'Controles de Corrupción'!$C$10:$C$249,0),36),"")</f>
        <v/>
      </c>
      <c r="K262" s="878" t="str">
        <f>IFERROR(INDEX('Controles de Corrupción'!$C$10:$AZ$249,MATCH('Mapa Riesgo Corrupción'!B262,'Controles de Corrupción'!$C$10:$C$249,0),37),"")</f>
        <v/>
      </c>
      <c r="L262" s="878" t="str">
        <f>IFERROR(INDEX('Controles de Corrupción'!$C$10:$AZ$249,MATCH('Mapa Riesgo Corrupción'!B262,'Controles de Corrupción'!$C$10:$C$249,0),38),"")</f>
        <v/>
      </c>
      <c r="M262" s="70" t="str">
        <f>IFERROR(INDEX('Controles de Corrupción'!$C$10:$AZ$249,MATCH(A262,'Controles de Corrupción'!$B$10:$B$249,0),4),"")</f>
        <v/>
      </c>
      <c r="N262" s="70" t="str">
        <f>IFERROR(INDEX('Controles de Corrupción'!$C$10:$AZ$249,MATCH(A262,'Controles de Corrupción'!$B$10:$B$249,0),40),"")</f>
        <v/>
      </c>
      <c r="O262" s="70" t="str">
        <f>IFERROR(INDEX('Controles de Corrupción'!$C$10:$AZ$249,MATCH(A262,'Controles de Corrupción'!$B$10:$B$249,0),41),"")</f>
        <v/>
      </c>
      <c r="P262" s="70" t="str">
        <f>IFERROR(INDEX('Controles de Corrupción'!$C$10:$AZ$249,MATCH(A262,'Controles de Corrupción'!$B$10:$B$249,0),42),"")</f>
        <v/>
      </c>
      <c r="Q262" s="62" t="str">
        <f>IFERROR(INDEX('Controles de Corrupción'!$C$10:$AZ$249,MATCH(A262,'Controles de Corrupción'!$B$10:$B$249,0),47),"")</f>
        <v/>
      </c>
    </row>
    <row r="263" spans="1:17" ht="51.75" customHeight="1" x14ac:dyDescent="0.25">
      <c r="A263" s="118" t="s">
        <v>886</v>
      </c>
      <c r="B263" s="967"/>
      <c r="C263" s="970"/>
      <c r="D263" s="800"/>
      <c r="E263" s="972"/>
      <c r="F263" s="801"/>
      <c r="G263" s="801"/>
      <c r="H263" s="965"/>
      <c r="I263" s="801"/>
      <c r="J263" s="801"/>
      <c r="K263" s="801"/>
      <c r="L263" s="801"/>
      <c r="M263" s="70" t="str">
        <f>IFERROR(INDEX('Controles de Corrupción'!$C$10:$AZ$249,MATCH(A263,'Controles de Corrupción'!$B$10:$B$249,0),4),"")</f>
        <v/>
      </c>
      <c r="N263" s="70" t="str">
        <f>IFERROR(INDEX('Controles de Corrupción'!$C$10:$AZ$249,MATCH(A263,'Controles de Corrupción'!$B$10:$B$249,0),40),"")</f>
        <v/>
      </c>
      <c r="O263" s="70" t="str">
        <f>IFERROR(INDEX('Controles de Corrupción'!$C$10:$AZ$249,MATCH(A263,'Controles de Corrupción'!$B$10:$B$249,0),41),"")</f>
        <v/>
      </c>
      <c r="P263" s="70" t="str">
        <f>IFERROR(INDEX('Controles de Corrupción'!$C$10:$AZ$249,MATCH(A263,'Controles de Corrupción'!$B$10:$B$249,0),42),"")</f>
        <v/>
      </c>
      <c r="Q263" s="62" t="str">
        <f>IFERROR(INDEX('Controles de Corrupción'!$C$10:$AZ$249,MATCH(A263,'Controles de Corrupción'!$B$10:$B$249,0),47),"")</f>
        <v/>
      </c>
    </row>
    <row r="264" spans="1:17" ht="51.75" customHeight="1" x14ac:dyDescent="0.25">
      <c r="A264" s="118" t="s">
        <v>887</v>
      </c>
      <c r="B264" s="967"/>
      <c r="C264" s="970"/>
      <c r="D264" s="800"/>
      <c r="E264" s="972"/>
      <c r="F264" s="801"/>
      <c r="G264" s="801"/>
      <c r="H264" s="965"/>
      <c r="I264" s="801"/>
      <c r="J264" s="801"/>
      <c r="K264" s="801"/>
      <c r="L264" s="801"/>
      <c r="M264" s="70" t="str">
        <f>IFERROR(INDEX('Controles de Corrupción'!$C$10:$AZ$249,MATCH(A264,'Controles de Corrupción'!$B$10:$B$249,0),4),"")</f>
        <v/>
      </c>
      <c r="N264" s="70" t="str">
        <f>IFERROR(INDEX('Controles de Corrupción'!$C$10:$AZ$249,MATCH(A264,'Controles de Corrupción'!$B$10:$B$249,0),40),"")</f>
        <v/>
      </c>
      <c r="O264" s="70" t="str">
        <f>IFERROR(INDEX('Controles de Corrupción'!$C$10:$AZ$249,MATCH(A264,'Controles de Corrupción'!$B$10:$B$249,0),41),"")</f>
        <v/>
      </c>
      <c r="P264" s="70" t="str">
        <f>IFERROR(INDEX('Controles de Corrupción'!$C$10:$AZ$249,MATCH(A264,'Controles de Corrupción'!$B$10:$B$249,0),42),"")</f>
        <v/>
      </c>
      <c r="Q264" s="62" t="str">
        <f>IFERROR(INDEX('Controles de Corrupción'!$C$10:$AZ$249,MATCH(A264,'Controles de Corrupción'!$B$10:$B$249,0),47),"")</f>
        <v/>
      </c>
    </row>
    <row r="265" spans="1:17" ht="51.75" customHeight="1" x14ac:dyDescent="0.25">
      <c r="A265" s="118" t="s">
        <v>888</v>
      </c>
      <c r="B265" s="967"/>
      <c r="C265" s="970"/>
      <c r="D265" s="800"/>
      <c r="E265" s="972"/>
      <c r="F265" s="801"/>
      <c r="G265" s="801"/>
      <c r="H265" s="965"/>
      <c r="I265" s="801"/>
      <c r="J265" s="801"/>
      <c r="K265" s="801"/>
      <c r="L265" s="801"/>
      <c r="M265" s="70" t="str">
        <f>IFERROR(INDEX('Controles de Corrupción'!$C$10:$AZ$249,MATCH(A265,'Controles de Corrupción'!$B$10:$B$249,0),4),"")</f>
        <v/>
      </c>
      <c r="N265" s="70" t="str">
        <f>IFERROR(INDEX('Controles de Corrupción'!$C$10:$AZ$249,MATCH(A265,'Controles de Corrupción'!$B$10:$B$249,0),40),"")</f>
        <v/>
      </c>
      <c r="O265" s="70" t="str">
        <f>IFERROR(INDEX('Controles de Corrupción'!$C$10:$AZ$249,MATCH(A265,'Controles de Corrupción'!$B$10:$B$249,0),41),"")</f>
        <v/>
      </c>
      <c r="P265" s="70" t="str">
        <f>IFERROR(INDEX('Controles de Corrupción'!$C$10:$AZ$249,MATCH(A265,'Controles de Corrupción'!$B$10:$B$249,0),42),"")</f>
        <v/>
      </c>
      <c r="Q265" s="62" t="str">
        <f>IFERROR(INDEX('Controles de Corrupción'!$C$10:$AZ$249,MATCH(A265,'Controles de Corrupción'!$B$10:$B$249,0),47),"")</f>
        <v/>
      </c>
    </row>
    <row r="266" spans="1:17" ht="51.75" customHeight="1" x14ac:dyDescent="0.25">
      <c r="A266" s="118" t="s">
        <v>889</v>
      </c>
      <c r="B266" s="967"/>
      <c r="C266" s="970"/>
      <c r="D266" s="800"/>
      <c r="E266" s="972"/>
      <c r="F266" s="801"/>
      <c r="G266" s="801"/>
      <c r="H266" s="965"/>
      <c r="I266" s="801"/>
      <c r="J266" s="801"/>
      <c r="K266" s="801"/>
      <c r="L266" s="801"/>
      <c r="M266" s="70" t="str">
        <f>IFERROR(INDEX('Controles de Corrupción'!$C$10:$AZ$249,MATCH(A266,'Controles de Corrupción'!$B$10:$B$249,0),4),"")</f>
        <v/>
      </c>
      <c r="N266" s="70" t="str">
        <f>IFERROR(INDEX('Controles de Corrupción'!$C$10:$AZ$249,MATCH(A266,'Controles de Corrupción'!$B$10:$B$249,0),40),"")</f>
        <v/>
      </c>
      <c r="O266" s="70" t="str">
        <f>IFERROR(INDEX('Controles de Corrupción'!$C$10:$AZ$249,MATCH(A266,'Controles de Corrupción'!$B$10:$B$249,0),41),"")</f>
        <v/>
      </c>
      <c r="P266" s="70" t="str">
        <f>IFERROR(INDEX('Controles de Corrupción'!$C$10:$AZ$249,MATCH(A266,'Controles de Corrupción'!$B$10:$B$249,0),42),"")</f>
        <v/>
      </c>
      <c r="Q266" s="62" t="str">
        <f>IFERROR(INDEX('Controles de Corrupción'!$C$10:$AZ$249,MATCH(A266,'Controles de Corrupción'!$B$10:$B$249,0),47),"")</f>
        <v/>
      </c>
    </row>
    <row r="267" spans="1:17" ht="51.75" customHeight="1" x14ac:dyDescent="0.25">
      <c r="A267" s="118" t="s">
        <v>890</v>
      </c>
      <c r="B267" s="968"/>
      <c r="C267" s="970"/>
      <c r="D267" s="800"/>
      <c r="E267" s="972"/>
      <c r="F267" s="801"/>
      <c r="G267" s="801"/>
      <c r="H267" s="879"/>
      <c r="I267" s="801"/>
      <c r="J267" s="801"/>
      <c r="K267" s="801"/>
      <c r="L267" s="801"/>
      <c r="M267" s="70" t="str">
        <f>IFERROR(INDEX('Controles de Corrupción'!$C$10:$AZ$249,MATCH(A267,'Controles de Corrupción'!$B$10:$B$249,0),4),"")</f>
        <v/>
      </c>
      <c r="N267" s="70" t="str">
        <f>IFERROR(INDEX('Controles de Corrupción'!$C$10:$AZ$249,MATCH(A267,'Controles de Corrupción'!$B$10:$B$249,0),40),"")</f>
        <v/>
      </c>
      <c r="O267" s="70" t="str">
        <f>IFERROR(INDEX('Controles de Corrupción'!$C$10:$AZ$249,MATCH(A267,'Controles de Corrupción'!$B$10:$B$249,0),41),"")</f>
        <v/>
      </c>
      <c r="P267" s="70" t="str">
        <f>IFERROR(INDEX('Controles de Corrupción'!$C$10:$AZ$249,MATCH(A267,'Controles de Corrupción'!$B$10:$B$249,0),42),"")</f>
        <v/>
      </c>
      <c r="Q267" s="62" t="str">
        <f>IFERROR(INDEX('Controles de Corrupción'!$C$10:$AZ$249,MATCH(A267,'Controles de Corrupción'!$B$10:$B$249,0),47),"")</f>
        <v/>
      </c>
    </row>
    <row r="268" spans="1:17" ht="51.75" customHeight="1" x14ac:dyDescent="0.25">
      <c r="A268" s="118" t="s">
        <v>891</v>
      </c>
      <c r="B268" s="966"/>
      <c r="C268" s="969" t="str">
        <f>IFERROR(INDEX('Riesgos de Corrupción'!$B$11:$BN$100,MATCH('Mapa Riesgo Corrupción'!B268,'Riesgos de Corrupción'!$B$11:$B$100,0),2),"")</f>
        <v/>
      </c>
      <c r="D268" s="804" t="str">
        <f>IFERROR(INDEX('Riesgos de Corrupción'!$B$11:$BN$100,MATCH('Mapa Riesgo Corrupción'!B268,'Riesgos de Corrupción'!$B$11:$B$100,0),4),"")</f>
        <v/>
      </c>
      <c r="E268" s="971" t="str">
        <f>IFERROR(INDEX('Riesgos de Corrupción'!$B$11:$BN$100,MATCH('Mapa Riesgo Corrupción'!B268,'Riesgos de Corrupción'!$B$11:$B$100,0),5),"")</f>
        <v/>
      </c>
      <c r="F268" s="878" t="str">
        <f>IFERROR(INDEX('Riesgos de Corrupción'!$B$11:$BN$100,MATCH('Mapa Riesgo Corrupción'!B268,'Riesgos de Corrupción'!$B$11:$B$100,0),18),"")</f>
        <v/>
      </c>
      <c r="G268" s="878" t="str">
        <f>IFERROR(INDEX('Riesgos de Corrupción'!$B$11:$BN$100,MATCH('Mapa Riesgo Corrupción'!B268,'Riesgos de Corrupción'!$B$11:$B$100,0),63),"")</f>
        <v/>
      </c>
      <c r="H268" s="964" t="str">
        <f>IFERROR(INDEX('Riesgos de Corrupción'!$B$11:$BN$100,MATCH('Mapa Riesgo Corrupción'!B268,'Riesgos de Corrupción'!$B$11:$B$100,0),64),"")</f>
        <v/>
      </c>
      <c r="I268" s="878" t="str">
        <f>IFERROR(INDEX('Controles de Corrupción'!$C$10:$AZ$249,MATCH('Mapa Riesgo Corrupción'!B268,'Controles de Corrupción'!$C$10:$C$249,0),33),"")</f>
        <v/>
      </c>
      <c r="J268" s="878" t="str">
        <f>IFERROR(INDEX('Controles de Corrupción'!$C$10:$AZ$249,MATCH('Mapa Riesgo Corrupción'!B268,'Controles de Corrupción'!$C$10:$C$249,0),36),"")</f>
        <v/>
      </c>
      <c r="K268" s="878" t="str">
        <f>IFERROR(INDEX('Controles de Corrupción'!$C$10:$AZ$249,MATCH('Mapa Riesgo Corrupción'!B268,'Controles de Corrupción'!$C$10:$C$249,0),37),"")</f>
        <v/>
      </c>
      <c r="L268" s="878" t="str">
        <f>IFERROR(INDEX('Controles de Corrupción'!$C$10:$AZ$249,MATCH('Mapa Riesgo Corrupción'!B268,'Controles de Corrupción'!$C$10:$C$249,0),38),"")</f>
        <v/>
      </c>
      <c r="M268" s="70" t="str">
        <f>IFERROR(INDEX('Controles de Corrupción'!$C$10:$AZ$249,MATCH(A268,'Controles de Corrupción'!$B$10:$B$249,0),4),"")</f>
        <v/>
      </c>
      <c r="N268" s="70" t="str">
        <f>IFERROR(INDEX('Controles de Corrupción'!$C$10:$AZ$249,MATCH(A268,'Controles de Corrupción'!$B$10:$B$249,0),40),"")</f>
        <v/>
      </c>
      <c r="O268" s="70" t="str">
        <f>IFERROR(INDEX('Controles de Corrupción'!$C$10:$AZ$249,MATCH(A268,'Controles de Corrupción'!$B$10:$B$249,0),41),"")</f>
        <v/>
      </c>
      <c r="P268" s="70" t="str">
        <f>IFERROR(INDEX('Controles de Corrupción'!$C$10:$AZ$249,MATCH(A268,'Controles de Corrupción'!$B$10:$B$249,0),42),"")</f>
        <v/>
      </c>
      <c r="Q268" s="62" t="str">
        <f>IFERROR(INDEX('Controles de Corrupción'!$C$10:$AZ$249,MATCH(A268,'Controles de Corrupción'!$B$10:$B$249,0),47),"")</f>
        <v/>
      </c>
    </row>
    <row r="269" spans="1:17" ht="51.75" customHeight="1" x14ac:dyDescent="0.25">
      <c r="A269" s="118" t="s">
        <v>892</v>
      </c>
      <c r="B269" s="967"/>
      <c r="C269" s="970"/>
      <c r="D269" s="800"/>
      <c r="E269" s="972"/>
      <c r="F269" s="801"/>
      <c r="G269" s="801"/>
      <c r="H269" s="965"/>
      <c r="I269" s="801"/>
      <c r="J269" s="801"/>
      <c r="K269" s="801"/>
      <c r="L269" s="801"/>
      <c r="M269" s="70" t="str">
        <f>IFERROR(INDEX('Controles de Corrupción'!$C$10:$AZ$249,MATCH(A269,'Controles de Corrupción'!$B$10:$B$249,0),4),"")</f>
        <v/>
      </c>
      <c r="N269" s="70" t="str">
        <f>IFERROR(INDEX('Controles de Corrupción'!$C$10:$AZ$249,MATCH(A269,'Controles de Corrupción'!$B$10:$B$249,0),40),"")</f>
        <v/>
      </c>
      <c r="O269" s="70" t="str">
        <f>IFERROR(INDEX('Controles de Corrupción'!$C$10:$AZ$249,MATCH(A269,'Controles de Corrupción'!$B$10:$B$249,0),41),"")</f>
        <v/>
      </c>
      <c r="P269" s="70" t="str">
        <f>IFERROR(INDEX('Controles de Corrupción'!$C$10:$AZ$249,MATCH(A269,'Controles de Corrupción'!$B$10:$B$249,0),42),"")</f>
        <v/>
      </c>
      <c r="Q269" s="62" t="str">
        <f>IFERROR(INDEX('Controles de Corrupción'!$C$10:$AZ$249,MATCH(A269,'Controles de Corrupción'!$B$10:$B$249,0),47),"")</f>
        <v/>
      </c>
    </row>
    <row r="270" spans="1:17" ht="51.75" customHeight="1" x14ac:dyDescent="0.25">
      <c r="A270" s="118" t="s">
        <v>893</v>
      </c>
      <c r="B270" s="967"/>
      <c r="C270" s="970"/>
      <c r="D270" s="800"/>
      <c r="E270" s="972"/>
      <c r="F270" s="801"/>
      <c r="G270" s="801"/>
      <c r="H270" s="965"/>
      <c r="I270" s="801"/>
      <c r="J270" s="801"/>
      <c r="K270" s="801"/>
      <c r="L270" s="801"/>
      <c r="M270" s="70" t="str">
        <f>IFERROR(INDEX('Controles de Corrupción'!$C$10:$AZ$249,MATCH(A270,'Controles de Corrupción'!$B$10:$B$249,0),4),"")</f>
        <v/>
      </c>
      <c r="N270" s="70" t="str">
        <f>IFERROR(INDEX('Controles de Corrupción'!$C$10:$AZ$249,MATCH(A270,'Controles de Corrupción'!$B$10:$B$249,0),40),"")</f>
        <v/>
      </c>
      <c r="O270" s="70" t="str">
        <f>IFERROR(INDEX('Controles de Corrupción'!$C$10:$AZ$249,MATCH(A270,'Controles de Corrupción'!$B$10:$B$249,0),41),"")</f>
        <v/>
      </c>
      <c r="P270" s="70" t="str">
        <f>IFERROR(INDEX('Controles de Corrupción'!$C$10:$AZ$249,MATCH(A270,'Controles de Corrupción'!$B$10:$B$249,0),42),"")</f>
        <v/>
      </c>
      <c r="Q270" s="62" t="str">
        <f>IFERROR(INDEX('Controles de Corrupción'!$C$10:$AZ$249,MATCH(A270,'Controles de Corrupción'!$B$10:$B$249,0),47),"")</f>
        <v/>
      </c>
    </row>
    <row r="271" spans="1:17" ht="51.75" customHeight="1" x14ac:dyDescent="0.25">
      <c r="A271" s="118" t="s">
        <v>894</v>
      </c>
      <c r="B271" s="967"/>
      <c r="C271" s="970"/>
      <c r="D271" s="800"/>
      <c r="E271" s="972"/>
      <c r="F271" s="801"/>
      <c r="G271" s="801"/>
      <c r="H271" s="965"/>
      <c r="I271" s="801"/>
      <c r="J271" s="801"/>
      <c r="K271" s="801"/>
      <c r="L271" s="801"/>
      <c r="M271" s="70" t="str">
        <f>IFERROR(INDEX('Controles de Corrupción'!$C$10:$AZ$249,MATCH(A271,'Controles de Corrupción'!$B$10:$B$249,0),4),"")</f>
        <v/>
      </c>
      <c r="N271" s="70" t="str">
        <f>IFERROR(INDEX('Controles de Corrupción'!$C$10:$AZ$249,MATCH(A271,'Controles de Corrupción'!$B$10:$B$249,0),40),"")</f>
        <v/>
      </c>
      <c r="O271" s="70" t="str">
        <f>IFERROR(INDEX('Controles de Corrupción'!$C$10:$AZ$249,MATCH(A271,'Controles de Corrupción'!$B$10:$B$249,0),41),"")</f>
        <v/>
      </c>
      <c r="P271" s="70" t="str">
        <f>IFERROR(INDEX('Controles de Corrupción'!$C$10:$AZ$249,MATCH(A271,'Controles de Corrupción'!$B$10:$B$249,0),42),"")</f>
        <v/>
      </c>
      <c r="Q271" s="62" t="str">
        <f>IFERROR(INDEX('Controles de Corrupción'!$C$10:$AZ$249,MATCH(A271,'Controles de Corrupción'!$B$10:$B$249,0),47),"")</f>
        <v/>
      </c>
    </row>
    <row r="272" spans="1:17" ht="51.75" customHeight="1" x14ac:dyDescent="0.25">
      <c r="A272" s="118" t="s">
        <v>895</v>
      </c>
      <c r="B272" s="967"/>
      <c r="C272" s="970"/>
      <c r="D272" s="800"/>
      <c r="E272" s="972"/>
      <c r="F272" s="801"/>
      <c r="G272" s="801"/>
      <c r="H272" s="965"/>
      <c r="I272" s="801"/>
      <c r="J272" s="801"/>
      <c r="K272" s="801"/>
      <c r="L272" s="801"/>
      <c r="M272" s="70" t="str">
        <f>IFERROR(INDEX('Controles de Corrupción'!$C$10:$AZ$249,MATCH(A272,'Controles de Corrupción'!$B$10:$B$249,0),4),"")</f>
        <v/>
      </c>
      <c r="N272" s="70" t="str">
        <f>IFERROR(INDEX('Controles de Corrupción'!$C$10:$AZ$249,MATCH(A272,'Controles de Corrupción'!$B$10:$B$249,0),40),"")</f>
        <v/>
      </c>
      <c r="O272" s="70" t="str">
        <f>IFERROR(INDEX('Controles de Corrupción'!$C$10:$AZ$249,MATCH(A272,'Controles de Corrupción'!$B$10:$B$249,0),41),"")</f>
        <v/>
      </c>
      <c r="P272" s="70" t="str">
        <f>IFERROR(INDEX('Controles de Corrupción'!$C$10:$AZ$249,MATCH(A272,'Controles de Corrupción'!$B$10:$B$249,0),42),"")</f>
        <v/>
      </c>
      <c r="Q272" s="62" t="str">
        <f>IFERROR(INDEX('Controles de Corrupción'!$C$10:$AZ$249,MATCH(A272,'Controles de Corrupción'!$B$10:$B$249,0),47),"")</f>
        <v/>
      </c>
    </row>
    <row r="273" spans="1:17" ht="51.75" customHeight="1" x14ac:dyDescent="0.25">
      <c r="A273" s="118" t="s">
        <v>896</v>
      </c>
      <c r="B273" s="968"/>
      <c r="C273" s="970"/>
      <c r="D273" s="800"/>
      <c r="E273" s="972"/>
      <c r="F273" s="801"/>
      <c r="G273" s="801"/>
      <c r="H273" s="879"/>
      <c r="I273" s="801"/>
      <c r="J273" s="801"/>
      <c r="K273" s="801"/>
      <c r="L273" s="801"/>
      <c r="M273" s="70" t="str">
        <f>IFERROR(INDEX('Controles de Corrupción'!$C$10:$AZ$249,MATCH(A273,'Controles de Corrupción'!$B$10:$B$249,0),4),"")</f>
        <v/>
      </c>
      <c r="N273" s="70" t="str">
        <f>IFERROR(INDEX('Controles de Corrupción'!$C$10:$AZ$249,MATCH(A273,'Controles de Corrupción'!$B$10:$B$249,0),40),"")</f>
        <v/>
      </c>
      <c r="O273" s="70" t="str">
        <f>IFERROR(INDEX('Controles de Corrupción'!$C$10:$AZ$249,MATCH(A273,'Controles de Corrupción'!$B$10:$B$249,0),41),"")</f>
        <v/>
      </c>
      <c r="P273" s="70" t="str">
        <f>IFERROR(INDEX('Controles de Corrupción'!$C$10:$AZ$249,MATCH(A273,'Controles de Corrupción'!$B$10:$B$249,0),42),"")</f>
        <v/>
      </c>
      <c r="Q273" s="62" t="str">
        <f>IFERROR(INDEX('Controles de Corrupción'!$C$10:$AZ$249,MATCH(A273,'Controles de Corrupción'!$B$10:$B$249,0),47),"")</f>
        <v/>
      </c>
    </row>
    <row r="274" spans="1:17" ht="51.75" customHeight="1" x14ac:dyDescent="0.25">
      <c r="A274" s="118" t="s">
        <v>897</v>
      </c>
      <c r="B274" s="966"/>
      <c r="C274" s="969" t="str">
        <f>IFERROR(INDEX('Riesgos de Corrupción'!$B$11:$BN$100,MATCH('Mapa Riesgo Corrupción'!B274,'Riesgos de Corrupción'!$B$11:$B$100,0),2),"")</f>
        <v/>
      </c>
      <c r="D274" s="804" t="str">
        <f>IFERROR(INDEX('Riesgos de Corrupción'!$B$11:$BN$100,MATCH('Mapa Riesgo Corrupción'!B274,'Riesgos de Corrupción'!$B$11:$B$100,0),4),"")</f>
        <v/>
      </c>
      <c r="E274" s="971" t="str">
        <f>IFERROR(INDEX('Riesgos de Corrupción'!$B$11:$BN$100,MATCH('Mapa Riesgo Corrupción'!B274,'Riesgos de Corrupción'!$B$11:$B$100,0),5),"")</f>
        <v/>
      </c>
      <c r="F274" s="878" t="str">
        <f>IFERROR(INDEX('Riesgos de Corrupción'!$B$11:$BN$100,MATCH('Mapa Riesgo Corrupción'!B274,'Riesgos de Corrupción'!$B$11:$B$100,0),18),"")</f>
        <v/>
      </c>
      <c r="G274" s="878" t="str">
        <f>IFERROR(INDEX('Riesgos de Corrupción'!$B$11:$BN$100,MATCH('Mapa Riesgo Corrupción'!B274,'Riesgos de Corrupción'!$B$11:$B$100,0),63),"")</f>
        <v/>
      </c>
      <c r="H274" s="964" t="str">
        <f>IFERROR(INDEX('Riesgos de Corrupción'!$B$11:$BN$100,MATCH('Mapa Riesgo Corrupción'!B274,'Riesgos de Corrupción'!$B$11:$B$100,0),64),"")</f>
        <v/>
      </c>
      <c r="I274" s="878" t="str">
        <f>IFERROR(INDEX('Controles de Corrupción'!$C$10:$AZ$249,MATCH('Mapa Riesgo Corrupción'!B274,'Controles de Corrupción'!$C$10:$C$249,0),33),"")</f>
        <v/>
      </c>
      <c r="J274" s="878" t="str">
        <f>IFERROR(INDEX('Controles de Corrupción'!$C$10:$AZ$249,MATCH('Mapa Riesgo Corrupción'!B274,'Controles de Corrupción'!$C$10:$C$249,0),36),"")</f>
        <v/>
      </c>
      <c r="K274" s="878" t="str">
        <f>IFERROR(INDEX('Controles de Corrupción'!$C$10:$AZ$249,MATCH('Mapa Riesgo Corrupción'!B274,'Controles de Corrupción'!$C$10:$C$249,0),37),"")</f>
        <v/>
      </c>
      <c r="L274" s="878" t="str">
        <f>IFERROR(INDEX('Controles de Corrupción'!$C$10:$AZ$249,MATCH('Mapa Riesgo Corrupción'!B274,'Controles de Corrupción'!$C$10:$C$249,0),38),"")</f>
        <v/>
      </c>
      <c r="M274" s="70" t="str">
        <f>IFERROR(INDEX('Controles de Corrupción'!$C$10:$AZ$249,MATCH(A274,'Controles de Corrupción'!$B$10:$B$249,0),4),"")</f>
        <v/>
      </c>
      <c r="N274" s="70" t="str">
        <f>IFERROR(INDEX('Controles de Corrupción'!$C$10:$AZ$249,MATCH(A274,'Controles de Corrupción'!$B$10:$B$249,0),40),"")</f>
        <v/>
      </c>
      <c r="O274" s="70" t="str">
        <f>IFERROR(INDEX('Controles de Corrupción'!$C$10:$AZ$249,MATCH(A274,'Controles de Corrupción'!$B$10:$B$249,0),41),"")</f>
        <v/>
      </c>
      <c r="P274" s="70" t="str">
        <f>IFERROR(INDEX('Controles de Corrupción'!$C$10:$AZ$249,MATCH(A274,'Controles de Corrupción'!$B$10:$B$249,0),42),"")</f>
        <v/>
      </c>
      <c r="Q274" s="62" t="str">
        <f>IFERROR(INDEX('Controles de Corrupción'!$C$10:$AZ$249,MATCH(A274,'Controles de Corrupción'!$B$10:$B$249,0),47),"")</f>
        <v/>
      </c>
    </row>
    <row r="275" spans="1:17" ht="51.75" customHeight="1" x14ac:dyDescent="0.25">
      <c r="A275" s="118" t="s">
        <v>898</v>
      </c>
      <c r="B275" s="967"/>
      <c r="C275" s="970"/>
      <c r="D275" s="800"/>
      <c r="E275" s="972"/>
      <c r="F275" s="801"/>
      <c r="G275" s="801"/>
      <c r="H275" s="965"/>
      <c r="I275" s="801"/>
      <c r="J275" s="801"/>
      <c r="K275" s="801"/>
      <c r="L275" s="801"/>
      <c r="M275" s="70" t="str">
        <f>IFERROR(INDEX('Controles de Corrupción'!$C$10:$AZ$249,MATCH(A275,'Controles de Corrupción'!$B$10:$B$249,0),4),"")</f>
        <v/>
      </c>
      <c r="N275" s="70" t="str">
        <f>IFERROR(INDEX('Controles de Corrupción'!$C$10:$AZ$249,MATCH(A275,'Controles de Corrupción'!$B$10:$B$249,0),40),"")</f>
        <v/>
      </c>
      <c r="O275" s="70" t="str">
        <f>IFERROR(INDEX('Controles de Corrupción'!$C$10:$AZ$249,MATCH(A275,'Controles de Corrupción'!$B$10:$B$249,0),41),"")</f>
        <v/>
      </c>
      <c r="P275" s="70" t="str">
        <f>IFERROR(INDEX('Controles de Corrupción'!$C$10:$AZ$249,MATCH(A275,'Controles de Corrupción'!$B$10:$B$249,0),42),"")</f>
        <v/>
      </c>
      <c r="Q275" s="62" t="str">
        <f>IFERROR(INDEX('Controles de Corrupción'!$C$10:$AZ$249,MATCH(A275,'Controles de Corrupción'!$B$10:$B$249,0),47),"")</f>
        <v/>
      </c>
    </row>
    <row r="276" spans="1:17" ht="51.75" customHeight="1" x14ac:dyDescent="0.25">
      <c r="A276" s="118" t="s">
        <v>899</v>
      </c>
      <c r="B276" s="967"/>
      <c r="C276" s="970"/>
      <c r="D276" s="800"/>
      <c r="E276" s="972"/>
      <c r="F276" s="801"/>
      <c r="G276" s="801"/>
      <c r="H276" s="965"/>
      <c r="I276" s="801"/>
      <c r="J276" s="801"/>
      <c r="K276" s="801"/>
      <c r="L276" s="801"/>
      <c r="M276" s="70" t="str">
        <f>IFERROR(INDEX('Controles de Corrupción'!$C$10:$AZ$249,MATCH(A276,'Controles de Corrupción'!$B$10:$B$249,0),4),"")</f>
        <v/>
      </c>
      <c r="N276" s="70" t="str">
        <f>IFERROR(INDEX('Controles de Corrupción'!$C$10:$AZ$249,MATCH(A276,'Controles de Corrupción'!$B$10:$B$249,0),40),"")</f>
        <v/>
      </c>
      <c r="O276" s="70" t="str">
        <f>IFERROR(INDEX('Controles de Corrupción'!$C$10:$AZ$249,MATCH(A276,'Controles de Corrupción'!$B$10:$B$249,0),41),"")</f>
        <v/>
      </c>
      <c r="P276" s="70" t="str">
        <f>IFERROR(INDEX('Controles de Corrupción'!$C$10:$AZ$249,MATCH(A276,'Controles de Corrupción'!$B$10:$B$249,0),42),"")</f>
        <v/>
      </c>
      <c r="Q276" s="62" t="str">
        <f>IFERROR(INDEX('Controles de Corrupción'!$C$10:$AZ$249,MATCH(A276,'Controles de Corrupción'!$B$10:$B$249,0),47),"")</f>
        <v/>
      </c>
    </row>
    <row r="277" spans="1:17" ht="51.75" customHeight="1" x14ac:dyDescent="0.25">
      <c r="A277" s="118" t="s">
        <v>900</v>
      </c>
      <c r="B277" s="967"/>
      <c r="C277" s="970"/>
      <c r="D277" s="800"/>
      <c r="E277" s="972"/>
      <c r="F277" s="801"/>
      <c r="G277" s="801"/>
      <c r="H277" s="965"/>
      <c r="I277" s="801"/>
      <c r="J277" s="801"/>
      <c r="K277" s="801"/>
      <c r="L277" s="801"/>
      <c r="M277" s="70" t="str">
        <f>IFERROR(INDEX('Controles de Corrupción'!$C$10:$AZ$249,MATCH(A277,'Controles de Corrupción'!$B$10:$B$249,0),4),"")</f>
        <v/>
      </c>
      <c r="N277" s="70" t="str">
        <f>IFERROR(INDEX('Controles de Corrupción'!$C$10:$AZ$249,MATCH(A277,'Controles de Corrupción'!$B$10:$B$249,0),40),"")</f>
        <v/>
      </c>
      <c r="O277" s="70" t="str">
        <f>IFERROR(INDEX('Controles de Corrupción'!$C$10:$AZ$249,MATCH(A277,'Controles de Corrupción'!$B$10:$B$249,0),41),"")</f>
        <v/>
      </c>
      <c r="P277" s="70" t="str">
        <f>IFERROR(INDEX('Controles de Corrupción'!$C$10:$AZ$249,MATCH(A277,'Controles de Corrupción'!$B$10:$B$249,0),42),"")</f>
        <v/>
      </c>
      <c r="Q277" s="62" t="str">
        <f>IFERROR(INDEX('Controles de Corrupción'!$C$10:$AZ$249,MATCH(A277,'Controles de Corrupción'!$B$10:$B$249,0),47),"")</f>
        <v/>
      </c>
    </row>
    <row r="278" spans="1:17" ht="51.75" customHeight="1" x14ac:dyDescent="0.25">
      <c r="A278" s="118" t="s">
        <v>901</v>
      </c>
      <c r="B278" s="967"/>
      <c r="C278" s="970"/>
      <c r="D278" s="800"/>
      <c r="E278" s="972"/>
      <c r="F278" s="801"/>
      <c r="G278" s="801"/>
      <c r="H278" s="965"/>
      <c r="I278" s="801"/>
      <c r="J278" s="801"/>
      <c r="K278" s="801"/>
      <c r="L278" s="801"/>
      <c r="M278" s="70" t="str">
        <f>IFERROR(INDEX('Controles de Corrupción'!$C$10:$AZ$249,MATCH(A278,'Controles de Corrupción'!$B$10:$B$249,0),4),"")</f>
        <v/>
      </c>
      <c r="N278" s="70" t="str">
        <f>IFERROR(INDEX('Controles de Corrupción'!$C$10:$AZ$249,MATCH(A278,'Controles de Corrupción'!$B$10:$B$249,0),40),"")</f>
        <v/>
      </c>
      <c r="O278" s="70" t="str">
        <f>IFERROR(INDEX('Controles de Corrupción'!$C$10:$AZ$249,MATCH(A278,'Controles de Corrupción'!$B$10:$B$249,0),41),"")</f>
        <v/>
      </c>
      <c r="P278" s="70" t="str">
        <f>IFERROR(INDEX('Controles de Corrupción'!$C$10:$AZ$249,MATCH(A278,'Controles de Corrupción'!$B$10:$B$249,0),42),"")</f>
        <v/>
      </c>
      <c r="Q278" s="62" t="str">
        <f>IFERROR(INDEX('Controles de Corrupción'!$C$10:$AZ$249,MATCH(A278,'Controles de Corrupción'!$B$10:$B$249,0),47),"")</f>
        <v/>
      </c>
    </row>
    <row r="279" spans="1:17" ht="51.75" customHeight="1" x14ac:dyDescent="0.25">
      <c r="A279" s="118" t="s">
        <v>902</v>
      </c>
      <c r="B279" s="968"/>
      <c r="C279" s="970"/>
      <c r="D279" s="800"/>
      <c r="E279" s="972"/>
      <c r="F279" s="801"/>
      <c r="G279" s="801"/>
      <c r="H279" s="879"/>
      <c r="I279" s="801"/>
      <c r="J279" s="801"/>
      <c r="K279" s="801"/>
      <c r="L279" s="801"/>
      <c r="M279" s="70" t="str">
        <f>IFERROR(INDEX('Controles de Corrupción'!$C$10:$AZ$249,MATCH(A279,'Controles de Corrupción'!$B$10:$B$249,0),4),"")</f>
        <v/>
      </c>
      <c r="N279" s="70" t="str">
        <f>IFERROR(INDEX('Controles de Corrupción'!$C$10:$AZ$249,MATCH(A279,'Controles de Corrupción'!$B$10:$B$249,0),40),"")</f>
        <v/>
      </c>
      <c r="O279" s="70" t="str">
        <f>IFERROR(INDEX('Controles de Corrupción'!$C$10:$AZ$249,MATCH(A279,'Controles de Corrupción'!$B$10:$B$249,0),41),"")</f>
        <v/>
      </c>
      <c r="P279" s="70" t="str">
        <f>IFERROR(INDEX('Controles de Corrupción'!$C$10:$AZ$249,MATCH(A279,'Controles de Corrupción'!$B$10:$B$249,0),42),"")</f>
        <v/>
      </c>
      <c r="Q279" s="62" t="str">
        <f>IFERROR(INDEX('Controles de Corrupción'!$C$10:$AZ$249,MATCH(A279,'Controles de Corrupción'!$B$10:$B$249,0),47),"")</f>
        <v/>
      </c>
    </row>
    <row r="280" spans="1:17" ht="51.75" customHeight="1" x14ac:dyDescent="0.25">
      <c r="A280" s="118" t="s">
        <v>903</v>
      </c>
      <c r="B280" s="966"/>
      <c r="C280" s="969" t="str">
        <f>IFERROR(INDEX('Riesgos de Corrupción'!$B$11:$BN$100,MATCH('Mapa Riesgo Corrupción'!B280,'Riesgos de Corrupción'!$B$11:$B$100,0),2),"")</f>
        <v/>
      </c>
      <c r="D280" s="804" t="str">
        <f>IFERROR(INDEX('Riesgos de Corrupción'!$B$11:$BN$100,MATCH('Mapa Riesgo Corrupción'!B280,'Riesgos de Corrupción'!$B$11:$B$100,0),4),"")</f>
        <v/>
      </c>
      <c r="E280" s="971" t="str">
        <f>IFERROR(INDEX('Riesgos de Corrupción'!$B$11:$BN$100,MATCH('Mapa Riesgo Corrupción'!B280,'Riesgos de Corrupción'!$B$11:$B$100,0),5),"")</f>
        <v/>
      </c>
      <c r="F280" s="878" t="str">
        <f>IFERROR(INDEX('Riesgos de Corrupción'!$B$11:$BN$100,MATCH('Mapa Riesgo Corrupción'!B280,'Riesgos de Corrupción'!$B$11:$B$100,0),18),"")</f>
        <v/>
      </c>
      <c r="G280" s="878" t="str">
        <f>IFERROR(INDEX('Riesgos de Corrupción'!$B$11:$BN$100,MATCH('Mapa Riesgo Corrupción'!B280,'Riesgos de Corrupción'!$B$11:$B$100,0),63),"")</f>
        <v/>
      </c>
      <c r="H280" s="964" t="str">
        <f>IFERROR(INDEX('Riesgos de Corrupción'!$B$11:$BN$100,MATCH('Mapa Riesgo Corrupción'!B280,'Riesgos de Corrupción'!$B$11:$B$100,0),64),"")</f>
        <v/>
      </c>
      <c r="I280" s="878" t="str">
        <f>IFERROR(INDEX('Controles de Corrupción'!$C$10:$AZ$249,MATCH('Mapa Riesgo Corrupción'!B280,'Controles de Corrupción'!$C$10:$C$249,0),33),"")</f>
        <v/>
      </c>
      <c r="J280" s="878" t="str">
        <f>IFERROR(INDEX('Controles de Corrupción'!$C$10:$AZ$249,MATCH('Mapa Riesgo Corrupción'!B280,'Controles de Corrupción'!$C$10:$C$249,0),36),"")</f>
        <v/>
      </c>
      <c r="K280" s="878" t="str">
        <f>IFERROR(INDEX('Controles de Corrupción'!$C$10:$AZ$249,MATCH('Mapa Riesgo Corrupción'!B280,'Controles de Corrupción'!$C$10:$C$249,0),37),"")</f>
        <v/>
      </c>
      <c r="L280" s="878" t="str">
        <f>IFERROR(INDEX('Controles de Corrupción'!$C$10:$AZ$249,MATCH('Mapa Riesgo Corrupción'!B280,'Controles de Corrupción'!$C$10:$C$249,0),38),"")</f>
        <v/>
      </c>
      <c r="M280" s="70" t="str">
        <f>IFERROR(INDEX('Controles de Corrupción'!$C$10:$AZ$249,MATCH(A280,'Controles de Corrupción'!$B$10:$B$249,0),4),"")</f>
        <v/>
      </c>
      <c r="N280" s="70" t="str">
        <f>IFERROR(INDEX('Controles de Corrupción'!$C$10:$AZ$249,MATCH(A280,'Controles de Corrupción'!$B$10:$B$249,0),40),"")</f>
        <v/>
      </c>
      <c r="O280" s="70" t="str">
        <f>IFERROR(INDEX('Controles de Corrupción'!$C$10:$AZ$249,MATCH(A280,'Controles de Corrupción'!$B$10:$B$249,0),41),"")</f>
        <v/>
      </c>
      <c r="P280" s="70" t="str">
        <f>IFERROR(INDEX('Controles de Corrupción'!$C$10:$AZ$249,MATCH(A280,'Controles de Corrupción'!$B$10:$B$249,0),42),"")</f>
        <v/>
      </c>
      <c r="Q280" s="62" t="str">
        <f>IFERROR(INDEX('Controles de Corrupción'!$C$10:$AZ$249,MATCH(A280,'Controles de Corrupción'!$B$10:$B$249,0),47),"")</f>
        <v/>
      </c>
    </row>
    <row r="281" spans="1:17" ht="51.75" customHeight="1" x14ac:dyDescent="0.25">
      <c r="A281" s="118" t="s">
        <v>904</v>
      </c>
      <c r="B281" s="967"/>
      <c r="C281" s="970"/>
      <c r="D281" s="800"/>
      <c r="E281" s="972"/>
      <c r="F281" s="801"/>
      <c r="G281" s="801"/>
      <c r="H281" s="965"/>
      <c r="I281" s="801"/>
      <c r="J281" s="801"/>
      <c r="K281" s="801"/>
      <c r="L281" s="801"/>
      <c r="M281" s="70" t="str">
        <f>IFERROR(INDEX('Controles de Corrupción'!$C$10:$AZ$249,MATCH(A281,'Controles de Corrupción'!$B$10:$B$249,0),4),"")</f>
        <v/>
      </c>
      <c r="N281" s="70" t="str">
        <f>IFERROR(INDEX('Controles de Corrupción'!$C$10:$AZ$249,MATCH(A281,'Controles de Corrupción'!$B$10:$B$249,0),40),"")</f>
        <v/>
      </c>
      <c r="O281" s="70" t="str">
        <f>IFERROR(INDEX('Controles de Corrupción'!$C$10:$AZ$249,MATCH(A281,'Controles de Corrupción'!$B$10:$B$249,0),41),"")</f>
        <v/>
      </c>
      <c r="P281" s="70" t="str">
        <f>IFERROR(INDEX('Controles de Corrupción'!$C$10:$AZ$249,MATCH(A281,'Controles de Corrupción'!$B$10:$B$249,0),42),"")</f>
        <v/>
      </c>
      <c r="Q281" s="62" t="str">
        <f>IFERROR(INDEX('Controles de Corrupción'!$C$10:$AZ$249,MATCH(A281,'Controles de Corrupción'!$B$10:$B$249,0),47),"")</f>
        <v/>
      </c>
    </row>
    <row r="282" spans="1:17" ht="51.75" customHeight="1" x14ac:dyDescent="0.25">
      <c r="A282" s="118" t="s">
        <v>905</v>
      </c>
      <c r="B282" s="967"/>
      <c r="C282" s="970"/>
      <c r="D282" s="800"/>
      <c r="E282" s="972"/>
      <c r="F282" s="801"/>
      <c r="G282" s="801"/>
      <c r="H282" s="965"/>
      <c r="I282" s="801"/>
      <c r="J282" s="801"/>
      <c r="K282" s="801"/>
      <c r="L282" s="801"/>
      <c r="M282" s="70" t="str">
        <f>IFERROR(INDEX('Controles de Corrupción'!$C$10:$AZ$249,MATCH(A282,'Controles de Corrupción'!$B$10:$B$249,0),4),"")</f>
        <v/>
      </c>
      <c r="N282" s="70" t="str">
        <f>IFERROR(INDEX('Controles de Corrupción'!$C$10:$AZ$249,MATCH(A282,'Controles de Corrupción'!$B$10:$B$249,0),40),"")</f>
        <v/>
      </c>
      <c r="O282" s="70" t="str">
        <f>IFERROR(INDEX('Controles de Corrupción'!$C$10:$AZ$249,MATCH(A282,'Controles de Corrupción'!$B$10:$B$249,0),41),"")</f>
        <v/>
      </c>
      <c r="P282" s="70" t="str">
        <f>IFERROR(INDEX('Controles de Corrupción'!$C$10:$AZ$249,MATCH(A282,'Controles de Corrupción'!$B$10:$B$249,0),42),"")</f>
        <v/>
      </c>
      <c r="Q282" s="62" t="str">
        <f>IFERROR(INDEX('Controles de Corrupción'!$C$10:$AZ$249,MATCH(A282,'Controles de Corrupción'!$B$10:$B$249,0),47),"")</f>
        <v/>
      </c>
    </row>
    <row r="283" spans="1:17" ht="51.75" customHeight="1" x14ac:dyDescent="0.25">
      <c r="A283" s="118" t="s">
        <v>906</v>
      </c>
      <c r="B283" s="967"/>
      <c r="C283" s="970"/>
      <c r="D283" s="800"/>
      <c r="E283" s="972"/>
      <c r="F283" s="801"/>
      <c r="G283" s="801"/>
      <c r="H283" s="965"/>
      <c r="I283" s="801"/>
      <c r="J283" s="801"/>
      <c r="K283" s="801"/>
      <c r="L283" s="801"/>
      <c r="M283" s="70" t="str">
        <f>IFERROR(INDEX('Controles de Corrupción'!$C$10:$AZ$249,MATCH(A283,'Controles de Corrupción'!$B$10:$B$249,0),4),"")</f>
        <v/>
      </c>
      <c r="N283" s="70" t="str">
        <f>IFERROR(INDEX('Controles de Corrupción'!$C$10:$AZ$249,MATCH(A283,'Controles de Corrupción'!$B$10:$B$249,0),40),"")</f>
        <v/>
      </c>
      <c r="O283" s="70" t="str">
        <f>IFERROR(INDEX('Controles de Corrupción'!$C$10:$AZ$249,MATCH(A283,'Controles de Corrupción'!$B$10:$B$249,0),41),"")</f>
        <v/>
      </c>
      <c r="P283" s="70" t="str">
        <f>IFERROR(INDEX('Controles de Corrupción'!$C$10:$AZ$249,MATCH(A283,'Controles de Corrupción'!$B$10:$B$249,0),42),"")</f>
        <v/>
      </c>
      <c r="Q283" s="62" t="str">
        <f>IFERROR(INDEX('Controles de Corrupción'!$C$10:$AZ$249,MATCH(A283,'Controles de Corrupción'!$B$10:$B$249,0),47),"")</f>
        <v/>
      </c>
    </row>
    <row r="284" spans="1:17" ht="51.75" customHeight="1" x14ac:dyDescent="0.25">
      <c r="A284" s="118" t="s">
        <v>907</v>
      </c>
      <c r="B284" s="967"/>
      <c r="C284" s="970"/>
      <c r="D284" s="800"/>
      <c r="E284" s="972"/>
      <c r="F284" s="801"/>
      <c r="G284" s="801"/>
      <c r="H284" s="965"/>
      <c r="I284" s="801"/>
      <c r="J284" s="801"/>
      <c r="K284" s="801"/>
      <c r="L284" s="801"/>
      <c r="M284" s="70" t="str">
        <f>IFERROR(INDEX('Controles de Corrupción'!$C$10:$AZ$249,MATCH(A284,'Controles de Corrupción'!$B$10:$B$249,0),4),"")</f>
        <v/>
      </c>
      <c r="N284" s="70" t="str">
        <f>IFERROR(INDEX('Controles de Corrupción'!$C$10:$AZ$249,MATCH(A284,'Controles de Corrupción'!$B$10:$B$249,0),40),"")</f>
        <v/>
      </c>
      <c r="O284" s="70" t="str">
        <f>IFERROR(INDEX('Controles de Corrupción'!$C$10:$AZ$249,MATCH(A284,'Controles de Corrupción'!$B$10:$B$249,0),41),"")</f>
        <v/>
      </c>
      <c r="P284" s="70" t="str">
        <f>IFERROR(INDEX('Controles de Corrupción'!$C$10:$AZ$249,MATCH(A284,'Controles de Corrupción'!$B$10:$B$249,0),42),"")</f>
        <v/>
      </c>
      <c r="Q284" s="62" t="str">
        <f>IFERROR(INDEX('Controles de Corrupción'!$C$10:$AZ$249,MATCH(A284,'Controles de Corrupción'!$B$10:$B$249,0),47),"")</f>
        <v/>
      </c>
    </row>
    <row r="285" spans="1:17" ht="51.75" customHeight="1" x14ac:dyDescent="0.25">
      <c r="A285" s="118" t="s">
        <v>908</v>
      </c>
      <c r="B285" s="968"/>
      <c r="C285" s="970"/>
      <c r="D285" s="800"/>
      <c r="E285" s="972"/>
      <c r="F285" s="801"/>
      <c r="G285" s="801"/>
      <c r="H285" s="879"/>
      <c r="I285" s="801"/>
      <c r="J285" s="801"/>
      <c r="K285" s="801"/>
      <c r="L285" s="801"/>
      <c r="M285" s="70" t="str">
        <f>IFERROR(INDEX('Controles de Corrupción'!$C$10:$AZ$249,MATCH(A285,'Controles de Corrupción'!$B$10:$B$249,0),4),"")</f>
        <v/>
      </c>
      <c r="N285" s="70" t="str">
        <f>IFERROR(INDEX('Controles de Corrupción'!$C$10:$AZ$249,MATCH(A285,'Controles de Corrupción'!$B$10:$B$249,0),40),"")</f>
        <v/>
      </c>
      <c r="O285" s="70" t="str">
        <f>IFERROR(INDEX('Controles de Corrupción'!$C$10:$AZ$249,MATCH(A285,'Controles de Corrupción'!$B$10:$B$249,0),41),"")</f>
        <v/>
      </c>
      <c r="P285" s="70" t="str">
        <f>IFERROR(INDEX('Controles de Corrupción'!$C$10:$AZ$249,MATCH(A285,'Controles de Corrupción'!$B$10:$B$249,0),42),"")</f>
        <v/>
      </c>
      <c r="Q285" s="62" t="str">
        <f>IFERROR(INDEX('Controles de Corrupción'!$C$10:$AZ$249,MATCH(A285,'Controles de Corrupción'!$B$10:$B$249,0),47),"")</f>
        <v/>
      </c>
    </row>
    <row r="286" spans="1:17" ht="51.75" customHeight="1" x14ac:dyDescent="0.25">
      <c r="A286" s="118" t="s">
        <v>909</v>
      </c>
      <c r="B286" s="966"/>
      <c r="C286" s="969" t="str">
        <f>IFERROR(INDEX('Riesgos de Corrupción'!$B$11:$BN$100,MATCH('Mapa Riesgo Corrupción'!B286,'Riesgos de Corrupción'!$B$11:$B$100,0),2),"")</f>
        <v/>
      </c>
      <c r="D286" s="804" t="str">
        <f>IFERROR(INDEX('Riesgos de Corrupción'!$B$11:$BN$100,MATCH('Mapa Riesgo Corrupción'!B286,'Riesgos de Corrupción'!$B$11:$B$100,0),4),"")</f>
        <v/>
      </c>
      <c r="E286" s="971" t="str">
        <f>IFERROR(INDEX('Riesgos de Corrupción'!$B$11:$BN$100,MATCH('Mapa Riesgo Corrupción'!B286,'Riesgos de Corrupción'!$B$11:$B$100,0),5),"")</f>
        <v/>
      </c>
      <c r="F286" s="878" t="str">
        <f>IFERROR(INDEX('Riesgos de Corrupción'!$B$11:$BN$100,MATCH('Mapa Riesgo Corrupción'!B286,'Riesgos de Corrupción'!$B$11:$B$100,0),18),"")</f>
        <v/>
      </c>
      <c r="G286" s="878" t="str">
        <f>IFERROR(INDEX('Riesgos de Corrupción'!$B$11:$BN$100,MATCH('Mapa Riesgo Corrupción'!B286,'Riesgos de Corrupción'!$B$11:$B$100,0),63),"")</f>
        <v/>
      </c>
      <c r="H286" s="964" t="str">
        <f>IFERROR(INDEX('Riesgos de Corrupción'!$B$11:$BN$100,MATCH('Mapa Riesgo Corrupción'!B286,'Riesgos de Corrupción'!$B$11:$B$100,0),64),"")</f>
        <v/>
      </c>
      <c r="I286" s="878" t="str">
        <f>IFERROR(INDEX('Controles de Corrupción'!$C$10:$AZ$249,MATCH('Mapa Riesgo Corrupción'!B286,'Controles de Corrupción'!$C$10:$C$249,0),33),"")</f>
        <v/>
      </c>
      <c r="J286" s="878" t="str">
        <f>IFERROR(INDEX('Controles de Corrupción'!$C$10:$AZ$249,MATCH('Mapa Riesgo Corrupción'!B286,'Controles de Corrupción'!$C$10:$C$249,0),36),"")</f>
        <v/>
      </c>
      <c r="K286" s="878" t="str">
        <f>IFERROR(INDEX('Controles de Corrupción'!$C$10:$AZ$249,MATCH('Mapa Riesgo Corrupción'!B286,'Controles de Corrupción'!$C$10:$C$249,0),37),"")</f>
        <v/>
      </c>
      <c r="L286" s="878" t="str">
        <f>IFERROR(INDEX('Controles de Corrupción'!$C$10:$AZ$249,MATCH('Mapa Riesgo Corrupción'!B286,'Controles de Corrupción'!$C$10:$C$249,0),38),"")</f>
        <v/>
      </c>
      <c r="M286" s="70" t="str">
        <f>IFERROR(INDEX('Controles de Corrupción'!$C$10:$AZ$249,MATCH(A286,'Controles de Corrupción'!$B$10:$B$249,0),4),"")</f>
        <v/>
      </c>
      <c r="N286" s="70" t="str">
        <f>IFERROR(INDEX('Controles de Corrupción'!$C$10:$AZ$249,MATCH(A286,'Controles de Corrupción'!$B$10:$B$249,0),40),"")</f>
        <v/>
      </c>
      <c r="O286" s="70" t="str">
        <f>IFERROR(INDEX('Controles de Corrupción'!$C$10:$AZ$249,MATCH(A286,'Controles de Corrupción'!$B$10:$B$249,0),41),"")</f>
        <v/>
      </c>
      <c r="P286" s="70" t="str">
        <f>IFERROR(INDEX('Controles de Corrupción'!$C$10:$AZ$249,MATCH(A286,'Controles de Corrupción'!$B$10:$B$249,0),42),"")</f>
        <v/>
      </c>
      <c r="Q286" s="62" t="str">
        <f>IFERROR(INDEX('Controles de Corrupción'!$C$10:$AZ$249,MATCH(A286,'Controles de Corrupción'!$B$10:$B$249,0),47),"")</f>
        <v/>
      </c>
    </row>
    <row r="287" spans="1:17" ht="51.75" customHeight="1" x14ac:dyDescent="0.25">
      <c r="A287" s="118" t="s">
        <v>910</v>
      </c>
      <c r="B287" s="967"/>
      <c r="C287" s="970"/>
      <c r="D287" s="800"/>
      <c r="E287" s="972"/>
      <c r="F287" s="801"/>
      <c r="G287" s="801"/>
      <c r="H287" s="965"/>
      <c r="I287" s="801"/>
      <c r="J287" s="801"/>
      <c r="K287" s="801"/>
      <c r="L287" s="801"/>
      <c r="M287" s="70" t="str">
        <f>IFERROR(INDEX('Controles de Corrupción'!$C$10:$AZ$249,MATCH(A287,'Controles de Corrupción'!$B$10:$B$249,0),4),"")</f>
        <v/>
      </c>
      <c r="N287" s="70" t="str">
        <f>IFERROR(INDEX('Controles de Corrupción'!$C$10:$AZ$249,MATCH(A287,'Controles de Corrupción'!$B$10:$B$249,0),40),"")</f>
        <v/>
      </c>
      <c r="O287" s="70" t="str">
        <f>IFERROR(INDEX('Controles de Corrupción'!$C$10:$AZ$249,MATCH(A287,'Controles de Corrupción'!$B$10:$B$249,0),41),"")</f>
        <v/>
      </c>
      <c r="P287" s="70" t="str">
        <f>IFERROR(INDEX('Controles de Corrupción'!$C$10:$AZ$249,MATCH(A287,'Controles de Corrupción'!$B$10:$B$249,0),42),"")</f>
        <v/>
      </c>
      <c r="Q287" s="62" t="str">
        <f>IFERROR(INDEX('Controles de Corrupción'!$C$10:$AZ$249,MATCH(A287,'Controles de Corrupción'!$B$10:$B$249,0),47),"")</f>
        <v/>
      </c>
    </row>
    <row r="288" spans="1:17" ht="51.75" customHeight="1" x14ac:dyDescent="0.25">
      <c r="A288" s="118" t="s">
        <v>911</v>
      </c>
      <c r="B288" s="967"/>
      <c r="C288" s="970"/>
      <c r="D288" s="800"/>
      <c r="E288" s="972"/>
      <c r="F288" s="801"/>
      <c r="G288" s="801"/>
      <c r="H288" s="965"/>
      <c r="I288" s="801"/>
      <c r="J288" s="801"/>
      <c r="K288" s="801"/>
      <c r="L288" s="801"/>
      <c r="M288" s="70" t="str">
        <f>IFERROR(INDEX('Controles de Corrupción'!$C$10:$AZ$249,MATCH(A288,'Controles de Corrupción'!$B$10:$B$249,0),4),"")</f>
        <v/>
      </c>
      <c r="N288" s="70" t="str">
        <f>IFERROR(INDEX('Controles de Corrupción'!$C$10:$AZ$249,MATCH(A288,'Controles de Corrupción'!$B$10:$B$249,0),40),"")</f>
        <v/>
      </c>
      <c r="O288" s="70" t="str">
        <f>IFERROR(INDEX('Controles de Corrupción'!$C$10:$AZ$249,MATCH(A288,'Controles de Corrupción'!$B$10:$B$249,0),41),"")</f>
        <v/>
      </c>
      <c r="P288" s="70" t="str">
        <f>IFERROR(INDEX('Controles de Corrupción'!$C$10:$AZ$249,MATCH(A288,'Controles de Corrupción'!$B$10:$B$249,0),42),"")</f>
        <v/>
      </c>
      <c r="Q288" s="62" t="str">
        <f>IFERROR(INDEX('Controles de Corrupción'!$C$10:$AZ$249,MATCH(A288,'Controles de Corrupción'!$B$10:$B$249,0),47),"")</f>
        <v/>
      </c>
    </row>
    <row r="289" spans="1:17" ht="51.75" customHeight="1" x14ac:dyDescent="0.25">
      <c r="A289" s="118" t="s">
        <v>912</v>
      </c>
      <c r="B289" s="967"/>
      <c r="C289" s="970"/>
      <c r="D289" s="800"/>
      <c r="E289" s="972"/>
      <c r="F289" s="801"/>
      <c r="G289" s="801"/>
      <c r="H289" s="965"/>
      <c r="I289" s="801"/>
      <c r="J289" s="801"/>
      <c r="K289" s="801"/>
      <c r="L289" s="801"/>
      <c r="M289" s="70" t="str">
        <f>IFERROR(INDEX('Controles de Corrupción'!$C$10:$AZ$249,MATCH(A289,'Controles de Corrupción'!$B$10:$B$249,0),4),"")</f>
        <v/>
      </c>
      <c r="N289" s="70" t="str">
        <f>IFERROR(INDEX('Controles de Corrupción'!$C$10:$AZ$249,MATCH(A289,'Controles de Corrupción'!$B$10:$B$249,0),40),"")</f>
        <v/>
      </c>
      <c r="O289" s="70" t="str">
        <f>IFERROR(INDEX('Controles de Corrupción'!$C$10:$AZ$249,MATCH(A289,'Controles de Corrupción'!$B$10:$B$249,0),41),"")</f>
        <v/>
      </c>
      <c r="P289" s="70" t="str">
        <f>IFERROR(INDEX('Controles de Corrupción'!$C$10:$AZ$249,MATCH(A289,'Controles de Corrupción'!$B$10:$B$249,0),42),"")</f>
        <v/>
      </c>
      <c r="Q289" s="62" t="str">
        <f>IFERROR(INDEX('Controles de Corrupción'!$C$10:$AZ$249,MATCH(A289,'Controles de Corrupción'!$B$10:$B$249,0),47),"")</f>
        <v/>
      </c>
    </row>
    <row r="290" spans="1:17" ht="51.75" customHeight="1" x14ac:dyDescent="0.25">
      <c r="A290" s="118" t="s">
        <v>913</v>
      </c>
      <c r="B290" s="967"/>
      <c r="C290" s="970"/>
      <c r="D290" s="800"/>
      <c r="E290" s="972"/>
      <c r="F290" s="801"/>
      <c r="G290" s="801"/>
      <c r="H290" s="965"/>
      <c r="I290" s="801"/>
      <c r="J290" s="801"/>
      <c r="K290" s="801"/>
      <c r="L290" s="801"/>
      <c r="M290" s="70" t="str">
        <f>IFERROR(INDEX('Controles de Corrupción'!$C$10:$AZ$249,MATCH(A290,'Controles de Corrupción'!$B$10:$B$249,0),4),"")</f>
        <v/>
      </c>
      <c r="N290" s="70" t="str">
        <f>IFERROR(INDEX('Controles de Corrupción'!$C$10:$AZ$249,MATCH(A290,'Controles de Corrupción'!$B$10:$B$249,0),40),"")</f>
        <v/>
      </c>
      <c r="O290" s="70" t="str">
        <f>IFERROR(INDEX('Controles de Corrupción'!$C$10:$AZ$249,MATCH(A290,'Controles de Corrupción'!$B$10:$B$249,0),41),"")</f>
        <v/>
      </c>
      <c r="P290" s="70" t="str">
        <f>IFERROR(INDEX('Controles de Corrupción'!$C$10:$AZ$249,MATCH(A290,'Controles de Corrupción'!$B$10:$B$249,0),42),"")</f>
        <v/>
      </c>
      <c r="Q290" s="62" t="str">
        <f>IFERROR(INDEX('Controles de Corrupción'!$C$10:$AZ$249,MATCH(A290,'Controles de Corrupción'!$B$10:$B$249,0),47),"")</f>
        <v/>
      </c>
    </row>
    <row r="291" spans="1:17" ht="51.75" customHeight="1" x14ac:dyDescent="0.25">
      <c r="A291" s="118" t="s">
        <v>914</v>
      </c>
      <c r="B291" s="968"/>
      <c r="C291" s="970"/>
      <c r="D291" s="800"/>
      <c r="E291" s="972"/>
      <c r="F291" s="801"/>
      <c r="G291" s="801"/>
      <c r="H291" s="879"/>
      <c r="I291" s="801"/>
      <c r="J291" s="801"/>
      <c r="K291" s="801"/>
      <c r="L291" s="801"/>
      <c r="M291" s="70" t="str">
        <f>IFERROR(INDEX('Controles de Corrupción'!$C$10:$AZ$249,MATCH(A291,'Controles de Corrupción'!$B$10:$B$249,0),4),"")</f>
        <v/>
      </c>
      <c r="N291" s="70" t="str">
        <f>IFERROR(INDEX('Controles de Corrupción'!$C$10:$AZ$249,MATCH(A291,'Controles de Corrupción'!$B$10:$B$249,0),40),"")</f>
        <v/>
      </c>
      <c r="O291" s="70" t="str">
        <f>IFERROR(INDEX('Controles de Corrupción'!$C$10:$AZ$249,MATCH(A291,'Controles de Corrupción'!$B$10:$B$249,0),41),"")</f>
        <v/>
      </c>
      <c r="P291" s="70" t="str">
        <f>IFERROR(INDEX('Controles de Corrupción'!$C$10:$AZ$249,MATCH(A291,'Controles de Corrupción'!$B$10:$B$249,0),42),"")</f>
        <v/>
      </c>
      <c r="Q291" s="62" t="str">
        <f>IFERROR(INDEX('Controles de Corrupción'!$C$10:$AZ$249,MATCH(A291,'Controles de Corrupción'!$B$10:$B$249,0),47),"")</f>
        <v/>
      </c>
    </row>
    <row r="292" spans="1:17" ht="51.75" customHeight="1" x14ac:dyDescent="0.25">
      <c r="A292" s="118" t="s">
        <v>915</v>
      </c>
      <c r="B292" s="966"/>
      <c r="C292" s="969" t="str">
        <f>IFERROR(INDEX('Riesgos de Corrupción'!$B$11:$BN$100,MATCH('Mapa Riesgo Corrupción'!B292,'Riesgos de Corrupción'!$B$11:$B$100,0),2),"")</f>
        <v/>
      </c>
      <c r="D292" s="804" t="str">
        <f>IFERROR(INDEX('Riesgos de Corrupción'!$B$11:$BN$100,MATCH('Mapa Riesgo Corrupción'!B292,'Riesgos de Corrupción'!$B$11:$B$100,0),4),"")</f>
        <v/>
      </c>
      <c r="E292" s="971" t="str">
        <f>IFERROR(INDEX('Riesgos de Corrupción'!$B$11:$BN$100,MATCH('Mapa Riesgo Corrupción'!B292,'Riesgos de Corrupción'!$B$11:$B$100,0),5),"")</f>
        <v/>
      </c>
      <c r="F292" s="878" t="str">
        <f>IFERROR(INDEX('Riesgos de Corrupción'!$B$11:$BN$100,MATCH('Mapa Riesgo Corrupción'!B292,'Riesgos de Corrupción'!$B$11:$B$100,0),18),"")</f>
        <v/>
      </c>
      <c r="G292" s="878" t="str">
        <f>IFERROR(INDEX('Riesgos de Corrupción'!$B$11:$BN$100,MATCH('Mapa Riesgo Corrupción'!B292,'Riesgos de Corrupción'!$B$11:$B$100,0),63),"")</f>
        <v/>
      </c>
      <c r="H292" s="964" t="str">
        <f>IFERROR(INDEX('Riesgos de Corrupción'!$B$11:$BN$100,MATCH('Mapa Riesgo Corrupción'!B292,'Riesgos de Corrupción'!$B$11:$B$100,0),64),"")</f>
        <v/>
      </c>
      <c r="I292" s="878" t="str">
        <f>IFERROR(INDEX('Controles de Corrupción'!$C$10:$AZ$249,MATCH('Mapa Riesgo Corrupción'!B292,'Controles de Corrupción'!$C$10:$C$249,0),33),"")</f>
        <v/>
      </c>
      <c r="J292" s="878" t="str">
        <f>IFERROR(INDEX('Controles de Corrupción'!$C$10:$AZ$249,MATCH('Mapa Riesgo Corrupción'!B292,'Controles de Corrupción'!$C$10:$C$249,0),36),"")</f>
        <v/>
      </c>
      <c r="K292" s="878" t="str">
        <f>IFERROR(INDEX('Controles de Corrupción'!$C$10:$AZ$249,MATCH('Mapa Riesgo Corrupción'!B292,'Controles de Corrupción'!$C$10:$C$249,0),37),"")</f>
        <v/>
      </c>
      <c r="L292" s="878" t="str">
        <f>IFERROR(INDEX('Controles de Corrupción'!$C$10:$AZ$249,MATCH('Mapa Riesgo Corrupción'!B292,'Controles de Corrupción'!$C$10:$C$249,0),38),"")</f>
        <v/>
      </c>
      <c r="M292" s="70" t="str">
        <f>IFERROR(INDEX('Controles de Corrupción'!$C$10:$AZ$249,MATCH(A292,'Controles de Corrupción'!$B$10:$B$249,0),4),"")</f>
        <v/>
      </c>
      <c r="N292" s="70" t="str">
        <f>IFERROR(INDEX('Controles de Corrupción'!$C$10:$AZ$249,MATCH(A292,'Controles de Corrupción'!$B$10:$B$249,0),40),"")</f>
        <v/>
      </c>
      <c r="O292" s="70" t="str">
        <f>IFERROR(INDEX('Controles de Corrupción'!$C$10:$AZ$249,MATCH(A292,'Controles de Corrupción'!$B$10:$B$249,0),41),"")</f>
        <v/>
      </c>
      <c r="P292" s="70" t="str">
        <f>IFERROR(INDEX('Controles de Corrupción'!$C$10:$AZ$249,MATCH(A292,'Controles de Corrupción'!$B$10:$B$249,0),42),"")</f>
        <v/>
      </c>
      <c r="Q292" s="62" t="str">
        <f>IFERROR(INDEX('Controles de Corrupción'!$C$10:$AZ$249,MATCH(A292,'Controles de Corrupción'!$B$10:$B$249,0),47),"")</f>
        <v/>
      </c>
    </row>
    <row r="293" spans="1:17" ht="51.75" customHeight="1" x14ac:dyDescent="0.25">
      <c r="A293" s="118" t="s">
        <v>916</v>
      </c>
      <c r="B293" s="967"/>
      <c r="C293" s="970"/>
      <c r="D293" s="800"/>
      <c r="E293" s="972"/>
      <c r="F293" s="801"/>
      <c r="G293" s="801"/>
      <c r="H293" s="965"/>
      <c r="I293" s="801"/>
      <c r="J293" s="801"/>
      <c r="K293" s="801"/>
      <c r="L293" s="801"/>
      <c r="M293" s="70" t="str">
        <f>IFERROR(INDEX('Controles de Corrupción'!$C$10:$AZ$249,MATCH(A293,'Controles de Corrupción'!$B$10:$B$249,0),4),"")</f>
        <v/>
      </c>
      <c r="N293" s="70" t="str">
        <f>IFERROR(INDEX('Controles de Corrupción'!$C$10:$AZ$249,MATCH(A293,'Controles de Corrupción'!$B$10:$B$249,0),40),"")</f>
        <v/>
      </c>
      <c r="O293" s="70" t="str">
        <f>IFERROR(INDEX('Controles de Corrupción'!$C$10:$AZ$249,MATCH(A293,'Controles de Corrupción'!$B$10:$B$249,0),41),"")</f>
        <v/>
      </c>
      <c r="P293" s="70" t="str">
        <f>IFERROR(INDEX('Controles de Corrupción'!$C$10:$AZ$249,MATCH(A293,'Controles de Corrupción'!$B$10:$B$249,0),42),"")</f>
        <v/>
      </c>
      <c r="Q293" s="62" t="str">
        <f>IFERROR(INDEX('Controles de Corrupción'!$C$10:$AZ$249,MATCH(A293,'Controles de Corrupción'!$B$10:$B$249,0),47),"")</f>
        <v/>
      </c>
    </row>
    <row r="294" spans="1:17" ht="51.75" customHeight="1" x14ac:dyDescent="0.25">
      <c r="A294" s="118" t="s">
        <v>917</v>
      </c>
      <c r="B294" s="967"/>
      <c r="C294" s="970"/>
      <c r="D294" s="800"/>
      <c r="E294" s="972"/>
      <c r="F294" s="801"/>
      <c r="G294" s="801"/>
      <c r="H294" s="965"/>
      <c r="I294" s="801"/>
      <c r="J294" s="801"/>
      <c r="K294" s="801"/>
      <c r="L294" s="801"/>
      <c r="M294" s="70" t="str">
        <f>IFERROR(INDEX('Controles de Corrupción'!$C$10:$AZ$249,MATCH(A294,'Controles de Corrupción'!$B$10:$B$249,0),4),"")</f>
        <v/>
      </c>
      <c r="N294" s="70" t="str">
        <f>IFERROR(INDEX('Controles de Corrupción'!$C$10:$AZ$249,MATCH(A294,'Controles de Corrupción'!$B$10:$B$249,0),40),"")</f>
        <v/>
      </c>
      <c r="O294" s="70" t="str">
        <f>IFERROR(INDEX('Controles de Corrupción'!$C$10:$AZ$249,MATCH(A294,'Controles de Corrupción'!$B$10:$B$249,0),41),"")</f>
        <v/>
      </c>
      <c r="P294" s="70" t="str">
        <f>IFERROR(INDEX('Controles de Corrupción'!$C$10:$AZ$249,MATCH(A294,'Controles de Corrupción'!$B$10:$B$249,0),42),"")</f>
        <v/>
      </c>
      <c r="Q294" s="62" t="str">
        <f>IFERROR(INDEX('Controles de Corrupción'!$C$10:$AZ$249,MATCH(A294,'Controles de Corrupción'!$B$10:$B$249,0),47),"")</f>
        <v/>
      </c>
    </row>
    <row r="295" spans="1:17" ht="51.75" customHeight="1" x14ac:dyDescent="0.25">
      <c r="A295" s="118" t="s">
        <v>918</v>
      </c>
      <c r="B295" s="967"/>
      <c r="C295" s="970"/>
      <c r="D295" s="800"/>
      <c r="E295" s="972"/>
      <c r="F295" s="801"/>
      <c r="G295" s="801"/>
      <c r="H295" s="965"/>
      <c r="I295" s="801"/>
      <c r="J295" s="801"/>
      <c r="K295" s="801"/>
      <c r="L295" s="801"/>
      <c r="M295" s="70" t="str">
        <f>IFERROR(INDEX('Controles de Corrupción'!$C$10:$AZ$249,MATCH(A295,'Controles de Corrupción'!$B$10:$B$249,0),4),"")</f>
        <v/>
      </c>
      <c r="N295" s="70" t="str">
        <f>IFERROR(INDEX('Controles de Corrupción'!$C$10:$AZ$249,MATCH(A295,'Controles de Corrupción'!$B$10:$B$249,0),40),"")</f>
        <v/>
      </c>
      <c r="O295" s="70" t="str">
        <f>IFERROR(INDEX('Controles de Corrupción'!$C$10:$AZ$249,MATCH(A295,'Controles de Corrupción'!$B$10:$B$249,0),41),"")</f>
        <v/>
      </c>
      <c r="P295" s="70" t="str">
        <f>IFERROR(INDEX('Controles de Corrupción'!$C$10:$AZ$249,MATCH(A295,'Controles de Corrupción'!$B$10:$B$249,0),42),"")</f>
        <v/>
      </c>
      <c r="Q295" s="62" t="str">
        <f>IFERROR(INDEX('Controles de Corrupción'!$C$10:$AZ$249,MATCH(A295,'Controles de Corrupción'!$B$10:$B$249,0),47),"")</f>
        <v/>
      </c>
    </row>
    <row r="296" spans="1:17" ht="51.75" customHeight="1" x14ac:dyDescent="0.25">
      <c r="A296" s="118" t="s">
        <v>919</v>
      </c>
      <c r="B296" s="967"/>
      <c r="C296" s="970"/>
      <c r="D296" s="800"/>
      <c r="E296" s="972"/>
      <c r="F296" s="801"/>
      <c r="G296" s="801"/>
      <c r="H296" s="965"/>
      <c r="I296" s="801"/>
      <c r="J296" s="801"/>
      <c r="K296" s="801"/>
      <c r="L296" s="801"/>
      <c r="M296" s="70" t="str">
        <f>IFERROR(INDEX('Controles de Corrupción'!$C$10:$AZ$249,MATCH(A296,'Controles de Corrupción'!$B$10:$B$249,0),4),"")</f>
        <v/>
      </c>
      <c r="N296" s="70" t="str">
        <f>IFERROR(INDEX('Controles de Corrupción'!$C$10:$AZ$249,MATCH(A296,'Controles de Corrupción'!$B$10:$B$249,0),40),"")</f>
        <v/>
      </c>
      <c r="O296" s="70" t="str">
        <f>IFERROR(INDEX('Controles de Corrupción'!$C$10:$AZ$249,MATCH(A296,'Controles de Corrupción'!$B$10:$B$249,0),41),"")</f>
        <v/>
      </c>
      <c r="P296" s="70" t="str">
        <f>IFERROR(INDEX('Controles de Corrupción'!$C$10:$AZ$249,MATCH(A296,'Controles de Corrupción'!$B$10:$B$249,0),42),"")</f>
        <v/>
      </c>
      <c r="Q296" s="62" t="str">
        <f>IFERROR(INDEX('Controles de Corrupción'!$C$10:$AZ$249,MATCH(A296,'Controles de Corrupción'!$B$10:$B$249,0),47),"")</f>
        <v/>
      </c>
    </row>
    <row r="297" spans="1:17" ht="51.75" customHeight="1" x14ac:dyDescent="0.25">
      <c r="A297" s="118" t="s">
        <v>920</v>
      </c>
      <c r="B297" s="968"/>
      <c r="C297" s="970"/>
      <c r="D297" s="800"/>
      <c r="E297" s="972"/>
      <c r="F297" s="801"/>
      <c r="G297" s="801"/>
      <c r="H297" s="879"/>
      <c r="I297" s="801"/>
      <c r="J297" s="801"/>
      <c r="K297" s="801"/>
      <c r="L297" s="801"/>
      <c r="M297" s="70" t="str">
        <f>IFERROR(INDEX('Controles de Corrupción'!$C$10:$AZ$249,MATCH(A297,'Controles de Corrupción'!$B$10:$B$249,0),4),"")</f>
        <v/>
      </c>
      <c r="N297" s="70" t="str">
        <f>IFERROR(INDEX('Controles de Corrupción'!$C$10:$AZ$249,MATCH(A297,'Controles de Corrupción'!$B$10:$B$249,0),40),"")</f>
        <v/>
      </c>
      <c r="O297" s="70" t="str">
        <f>IFERROR(INDEX('Controles de Corrupción'!$C$10:$AZ$249,MATCH(A297,'Controles de Corrupción'!$B$10:$B$249,0),41),"")</f>
        <v/>
      </c>
      <c r="P297" s="70" t="str">
        <f>IFERROR(INDEX('Controles de Corrupción'!$C$10:$AZ$249,MATCH(A297,'Controles de Corrupción'!$B$10:$B$249,0),42),"")</f>
        <v/>
      </c>
      <c r="Q297" s="62" t="str">
        <f>IFERROR(INDEX('Controles de Corrupción'!$C$10:$AZ$249,MATCH(A297,'Controles de Corrupción'!$B$10:$B$249,0),47),"")</f>
        <v/>
      </c>
    </row>
    <row r="298" spans="1:17" ht="51.75" customHeight="1" x14ac:dyDescent="0.25">
      <c r="A298" s="118" t="s">
        <v>921</v>
      </c>
      <c r="B298" s="966"/>
      <c r="C298" s="969" t="str">
        <f>IFERROR(INDEX('Riesgos de Corrupción'!$B$11:$BN$100,MATCH('Mapa Riesgo Corrupción'!B298,'Riesgos de Corrupción'!$B$11:$B$100,0),2),"")</f>
        <v/>
      </c>
      <c r="D298" s="804" t="str">
        <f>IFERROR(INDEX('Riesgos de Corrupción'!$B$11:$BN$100,MATCH('Mapa Riesgo Corrupción'!B298,'Riesgos de Corrupción'!$B$11:$B$100,0),4),"")</f>
        <v/>
      </c>
      <c r="E298" s="971" t="str">
        <f>IFERROR(INDEX('Riesgos de Corrupción'!$B$11:$BN$100,MATCH('Mapa Riesgo Corrupción'!B298,'Riesgos de Corrupción'!$B$11:$B$100,0),5),"")</f>
        <v/>
      </c>
      <c r="F298" s="878" t="str">
        <f>IFERROR(INDEX('Riesgos de Corrupción'!$B$11:$BN$100,MATCH('Mapa Riesgo Corrupción'!B298,'Riesgos de Corrupción'!$B$11:$B$100,0),18),"")</f>
        <v/>
      </c>
      <c r="G298" s="878" t="str">
        <f>IFERROR(INDEX('Riesgos de Corrupción'!$B$11:$BN$100,MATCH('Mapa Riesgo Corrupción'!B298,'Riesgos de Corrupción'!$B$11:$B$100,0),63),"")</f>
        <v/>
      </c>
      <c r="H298" s="964" t="str">
        <f>IFERROR(INDEX('Riesgos de Corrupción'!$B$11:$BN$100,MATCH('Mapa Riesgo Corrupción'!B298,'Riesgos de Corrupción'!$B$11:$B$100,0),64),"")</f>
        <v/>
      </c>
      <c r="I298" s="878" t="str">
        <f>IFERROR(INDEX('Controles de Corrupción'!$C$10:$AZ$249,MATCH('Mapa Riesgo Corrupción'!B298,'Controles de Corrupción'!$C$10:$C$249,0),33),"")</f>
        <v/>
      </c>
      <c r="J298" s="878" t="str">
        <f>IFERROR(INDEX('Controles de Corrupción'!$C$10:$AZ$249,MATCH('Mapa Riesgo Corrupción'!B298,'Controles de Corrupción'!$C$10:$C$249,0),36),"")</f>
        <v/>
      </c>
      <c r="K298" s="878" t="str">
        <f>IFERROR(INDEX('Controles de Corrupción'!$C$10:$AZ$249,MATCH('Mapa Riesgo Corrupción'!B298,'Controles de Corrupción'!$C$10:$C$249,0),37),"")</f>
        <v/>
      </c>
      <c r="L298" s="878" t="str">
        <f>IFERROR(INDEX('Controles de Corrupción'!$C$10:$AZ$249,MATCH('Mapa Riesgo Corrupción'!B298,'Controles de Corrupción'!$C$10:$C$249,0),38),"")</f>
        <v/>
      </c>
      <c r="M298" s="70" t="str">
        <f>IFERROR(INDEX('Controles de Corrupción'!$C$10:$AZ$249,MATCH(A298,'Controles de Corrupción'!$B$10:$B$249,0),4),"")</f>
        <v/>
      </c>
      <c r="N298" s="70" t="str">
        <f>IFERROR(INDEX('Controles de Corrupción'!$C$10:$AZ$249,MATCH(A298,'Controles de Corrupción'!$B$10:$B$249,0),40),"")</f>
        <v/>
      </c>
      <c r="O298" s="70" t="str">
        <f>IFERROR(INDEX('Controles de Corrupción'!$C$10:$AZ$249,MATCH(A298,'Controles de Corrupción'!$B$10:$B$249,0),41),"")</f>
        <v/>
      </c>
      <c r="P298" s="70" t="str">
        <f>IFERROR(INDEX('Controles de Corrupción'!$C$10:$AZ$249,MATCH(A298,'Controles de Corrupción'!$B$10:$B$249,0),42),"")</f>
        <v/>
      </c>
      <c r="Q298" s="62" t="str">
        <f>IFERROR(INDEX('Controles de Corrupción'!$C$10:$AZ$249,MATCH(A298,'Controles de Corrupción'!$B$10:$B$249,0),47),"")</f>
        <v/>
      </c>
    </row>
    <row r="299" spans="1:17" ht="51.75" customHeight="1" x14ac:dyDescent="0.25">
      <c r="A299" s="118" t="s">
        <v>922</v>
      </c>
      <c r="B299" s="967"/>
      <c r="C299" s="970"/>
      <c r="D299" s="800"/>
      <c r="E299" s="972"/>
      <c r="F299" s="801"/>
      <c r="G299" s="801"/>
      <c r="H299" s="965"/>
      <c r="I299" s="801"/>
      <c r="J299" s="801"/>
      <c r="K299" s="801"/>
      <c r="L299" s="801"/>
      <c r="M299" s="70" t="str">
        <f>IFERROR(INDEX('Controles de Corrupción'!$C$10:$AZ$249,MATCH(A299,'Controles de Corrupción'!$B$10:$B$249,0),4),"")</f>
        <v/>
      </c>
      <c r="N299" s="70" t="str">
        <f>IFERROR(INDEX('Controles de Corrupción'!$C$10:$AZ$249,MATCH(A299,'Controles de Corrupción'!$B$10:$B$249,0),40),"")</f>
        <v/>
      </c>
      <c r="O299" s="70" t="str">
        <f>IFERROR(INDEX('Controles de Corrupción'!$C$10:$AZ$249,MATCH(A299,'Controles de Corrupción'!$B$10:$B$249,0),41),"")</f>
        <v/>
      </c>
      <c r="P299" s="70" t="str">
        <f>IFERROR(INDEX('Controles de Corrupción'!$C$10:$AZ$249,MATCH(A299,'Controles de Corrupción'!$B$10:$B$249,0),42),"")</f>
        <v/>
      </c>
      <c r="Q299" s="62" t="str">
        <f>IFERROR(INDEX('Controles de Corrupción'!$C$10:$AZ$249,MATCH(A299,'Controles de Corrupción'!$B$10:$B$249,0),47),"")</f>
        <v/>
      </c>
    </row>
    <row r="300" spans="1:17" ht="51.75" customHeight="1" x14ac:dyDescent="0.25">
      <c r="A300" s="118" t="s">
        <v>923</v>
      </c>
      <c r="B300" s="967"/>
      <c r="C300" s="970"/>
      <c r="D300" s="800"/>
      <c r="E300" s="972"/>
      <c r="F300" s="801"/>
      <c r="G300" s="801"/>
      <c r="H300" s="965"/>
      <c r="I300" s="801"/>
      <c r="J300" s="801"/>
      <c r="K300" s="801"/>
      <c r="L300" s="801"/>
      <c r="M300" s="70" t="str">
        <f>IFERROR(INDEX('Controles de Corrupción'!$C$10:$AZ$249,MATCH(A300,'Controles de Corrupción'!$B$10:$B$249,0),4),"")</f>
        <v/>
      </c>
      <c r="N300" s="70" t="str">
        <f>IFERROR(INDEX('Controles de Corrupción'!$C$10:$AZ$249,MATCH(A300,'Controles de Corrupción'!$B$10:$B$249,0),40),"")</f>
        <v/>
      </c>
      <c r="O300" s="70" t="str">
        <f>IFERROR(INDEX('Controles de Corrupción'!$C$10:$AZ$249,MATCH(A300,'Controles de Corrupción'!$B$10:$B$249,0),41),"")</f>
        <v/>
      </c>
      <c r="P300" s="70" t="str">
        <f>IFERROR(INDEX('Controles de Corrupción'!$C$10:$AZ$249,MATCH(A300,'Controles de Corrupción'!$B$10:$B$249,0),42),"")</f>
        <v/>
      </c>
      <c r="Q300" s="62" t="str">
        <f>IFERROR(INDEX('Controles de Corrupción'!$C$10:$AZ$249,MATCH(A300,'Controles de Corrupción'!$B$10:$B$249,0),47),"")</f>
        <v/>
      </c>
    </row>
    <row r="301" spans="1:17" ht="51.75" customHeight="1" x14ac:dyDescent="0.25">
      <c r="A301" s="118" t="s">
        <v>924</v>
      </c>
      <c r="B301" s="967"/>
      <c r="C301" s="970"/>
      <c r="D301" s="800"/>
      <c r="E301" s="972"/>
      <c r="F301" s="801"/>
      <c r="G301" s="801"/>
      <c r="H301" s="965"/>
      <c r="I301" s="801"/>
      <c r="J301" s="801"/>
      <c r="K301" s="801"/>
      <c r="L301" s="801"/>
      <c r="M301" s="70" t="str">
        <f>IFERROR(INDEX('Controles de Corrupción'!$C$10:$AZ$249,MATCH(A301,'Controles de Corrupción'!$B$10:$B$249,0),4),"")</f>
        <v/>
      </c>
      <c r="N301" s="70" t="str">
        <f>IFERROR(INDEX('Controles de Corrupción'!$C$10:$AZ$249,MATCH(A301,'Controles de Corrupción'!$B$10:$B$249,0),40),"")</f>
        <v/>
      </c>
      <c r="O301" s="70" t="str">
        <f>IFERROR(INDEX('Controles de Corrupción'!$C$10:$AZ$249,MATCH(A301,'Controles de Corrupción'!$B$10:$B$249,0),41),"")</f>
        <v/>
      </c>
      <c r="P301" s="70" t="str">
        <f>IFERROR(INDEX('Controles de Corrupción'!$C$10:$AZ$249,MATCH(A301,'Controles de Corrupción'!$B$10:$B$249,0),42),"")</f>
        <v/>
      </c>
      <c r="Q301" s="62" t="str">
        <f>IFERROR(INDEX('Controles de Corrupción'!$C$10:$AZ$249,MATCH(A301,'Controles de Corrupción'!$B$10:$B$249,0),47),"")</f>
        <v/>
      </c>
    </row>
    <row r="302" spans="1:17" ht="51.75" customHeight="1" x14ac:dyDescent="0.25">
      <c r="A302" s="118" t="s">
        <v>925</v>
      </c>
      <c r="B302" s="967"/>
      <c r="C302" s="970"/>
      <c r="D302" s="800"/>
      <c r="E302" s="972"/>
      <c r="F302" s="801"/>
      <c r="G302" s="801"/>
      <c r="H302" s="965"/>
      <c r="I302" s="801"/>
      <c r="J302" s="801"/>
      <c r="K302" s="801"/>
      <c r="L302" s="801"/>
      <c r="M302" s="70" t="str">
        <f>IFERROR(INDEX('Controles de Corrupción'!$C$10:$AZ$249,MATCH(A302,'Controles de Corrupción'!$B$10:$B$249,0),4),"")</f>
        <v/>
      </c>
      <c r="N302" s="70" t="str">
        <f>IFERROR(INDEX('Controles de Corrupción'!$C$10:$AZ$249,MATCH(A302,'Controles de Corrupción'!$B$10:$B$249,0),40),"")</f>
        <v/>
      </c>
      <c r="O302" s="70" t="str">
        <f>IFERROR(INDEX('Controles de Corrupción'!$C$10:$AZ$249,MATCH(A302,'Controles de Corrupción'!$B$10:$B$249,0),41),"")</f>
        <v/>
      </c>
      <c r="P302" s="70" t="str">
        <f>IFERROR(INDEX('Controles de Corrupción'!$C$10:$AZ$249,MATCH(A302,'Controles de Corrupción'!$B$10:$B$249,0),42),"")</f>
        <v/>
      </c>
      <c r="Q302" s="62" t="str">
        <f>IFERROR(INDEX('Controles de Corrupción'!$C$10:$AZ$249,MATCH(A302,'Controles de Corrupción'!$B$10:$B$249,0),47),"")</f>
        <v/>
      </c>
    </row>
    <row r="303" spans="1:17" ht="51.75" customHeight="1" x14ac:dyDescent="0.25">
      <c r="A303" s="118" t="s">
        <v>926</v>
      </c>
      <c r="B303" s="968"/>
      <c r="C303" s="970"/>
      <c r="D303" s="800"/>
      <c r="E303" s="972"/>
      <c r="F303" s="801"/>
      <c r="G303" s="801"/>
      <c r="H303" s="879"/>
      <c r="I303" s="801"/>
      <c r="J303" s="801"/>
      <c r="K303" s="801"/>
      <c r="L303" s="801"/>
      <c r="M303" s="70" t="str">
        <f>IFERROR(INDEX('Controles de Corrupción'!$C$10:$AZ$249,MATCH(A303,'Controles de Corrupción'!$B$10:$B$249,0),4),"")</f>
        <v/>
      </c>
      <c r="N303" s="70" t="str">
        <f>IFERROR(INDEX('Controles de Corrupción'!$C$10:$AZ$249,MATCH(A303,'Controles de Corrupción'!$B$10:$B$249,0),40),"")</f>
        <v/>
      </c>
      <c r="O303" s="70" t="str">
        <f>IFERROR(INDEX('Controles de Corrupción'!$C$10:$AZ$249,MATCH(A303,'Controles de Corrupción'!$B$10:$B$249,0),41),"")</f>
        <v/>
      </c>
      <c r="P303" s="70" t="str">
        <f>IFERROR(INDEX('Controles de Corrupción'!$C$10:$AZ$249,MATCH(A303,'Controles de Corrupción'!$B$10:$B$249,0),42),"")</f>
        <v/>
      </c>
      <c r="Q303" s="62" t="str">
        <f>IFERROR(INDEX('Controles de Corrupción'!$C$10:$AZ$249,MATCH(A303,'Controles de Corrupción'!$B$10:$B$249,0),47),"")</f>
        <v/>
      </c>
    </row>
    <row r="304" spans="1:17" ht="51.75" customHeight="1" x14ac:dyDescent="0.25">
      <c r="A304" s="118" t="s">
        <v>927</v>
      </c>
      <c r="B304" s="966"/>
      <c r="C304" s="969" t="str">
        <f>IFERROR(INDEX('Riesgos de Corrupción'!$B$11:$BN$100,MATCH('Mapa Riesgo Corrupción'!B304,'Riesgos de Corrupción'!$B$11:$B$100,0),2),"")</f>
        <v/>
      </c>
      <c r="D304" s="804" t="str">
        <f>IFERROR(INDEX('Riesgos de Corrupción'!$B$11:$BN$100,MATCH('Mapa Riesgo Corrupción'!B304,'Riesgos de Corrupción'!$B$11:$B$100,0),4),"")</f>
        <v/>
      </c>
      <c r="E304" s="971" t="str">
        <f>IFERROR(INDEX('Riesgos de Corrupción'!$B$11:$BN$100,MATCH('Mapa Riesgo Corrupción'!B304,'Riesgos de Corrupción'!$B$11:$B$100,0),5),"")</f>
        <v/>
      </c>
      <c r="F304" s="878" t="str">
        <f>IFERROR(INDEX('Riesgos de Corrupción'!$B$11:$BN$100,MATCH('Mapa Riesgo Corrupción'!B304,'Riesgos de Corrupción'!$B$11:$B$100,0),18),"")</f>
        <v/>
      </c>
      <c r="G304" s="878" t="str">
        <f>IFERROR(INDEX('Riesgos de Corrupción'!$B$11:$BN$100,MATCH('Mapa Riesgo Corrupción'!B304,'Riesgos de Corrupción'!$B$11:$B$100,0),63),"")</f>
        <v/>
      </c>
      <c r="H304" s="964" t="str">
        <f>IFERROR(INDEX('Riesgos de Corrupción'!$B$11:$BN$100,MATCH('Mapa Riesgo Corrupción'!B304,'Riesgos de Corrupción'!$B$11:$B$100,0),64),"")</f>
        <v/>
      </c>
      <c r="I304" s="878" t="str">
        <f>IFERROR(INDEX('Controles de Corrupción'!$C$10:$AZ$249,MATCH('Mapa Riesgo Corrupción'!B304,'Controles de Corrupción'!$C$10:$C$249,0),33),"")</f>
        <v/>
      </c>
      <c r="J304" s="878" t="str">
        <f>IFERROR(INDEX('Controles de Corrupción'!$C$10:$AZ$249,MATCH('Mapa Riesgo Corrupción'!B304,'Controles de Corrupción'!$C$10:$C$249,0),36),"")</f>
        <v/>
      </c>
      <c r="K304" s="878" t="str">
        <f>IFERROR(INDEX('Controles de Corrupción'!$C$10:$AZ$249,MATCH('Mapa Riesgo Corrupción'!B304,'Controles de Corrupción'!$C$10:$C$249,0),37),"")</f>
        <v/>
      </c>
      <c r="L304" s="878" t="str">
        <f>IFERROR(INDEX('Controles de Corrupción'!$C$10:$AZ$249,MATCH('Mapa Riesgo Corrupción'!B304,'Controles de Corrupción'!$C$10:$C$249,0),38),"")</f>
        <v/>
      </c>
      <c r="M304" s="70" t="str">
        <f>IFERROR(INDEX('Controles de Corrupción'!$C$10:$AZ$249,MATCH(A304,'Controles de Corrupción'!$B$10:$B$249,0),4),"")</f>
        <v/>
      </c>
      <c r="N304" s="70" t="str">
        <f>IFERROR(INDEX('Controles de Corrupción'!$C$10:$AZ$249,MATCH(A304,'Controles de Corrupción'!$B$10:$B$249,0),40),"")</f>
        <v/>
      </c>
      <c r="O304" s="70" t="str">
        <f>IFERROR(INDEX('Controles de Corrupción'!$C$10:$AZ$249,MATCH(A304,'Controles de Corrupción'!$B$10:$B$249,0),41),"")</f>
        <v/>
      </c>
      <c r="P304" s="70" t="str">
        <f>IFERROR(INDEX('Controles de Corrupción'!$C$10:$AZ$249,MATCH(A304,'Controles de Corrupción'!$B$10:$B$249,0),42),"")</f>
        <v/>
      </c>
      <c r="Q304" s="62" t="str">
        <f>IFERROR(INDEX('Controles de Corrupción'!$C$10:$AZ$249,MATCH(A304,'Controles de Corrupción'!$B$10:$B$249,0),47),"")</f>
        <v/>
      </c>
    </row>
    <row r="305" spans="1:17" ht="51.75" customHeight="1" x14ac:dyDescent="0.25">
      <c r="A305" s="118" t="s">
        <v>928</v>
      </c>
      <c r="B305" s="967"/>
      <c r="C305" s="970"/>
      <c r="D305" s="800"/>
      <c r="E305" s="972"/>
      <c r="F305" s="801"/>
      <c r="G305" s="801"/>
      <c r="H305" s="965"/>
      <c r="I305" s="801"/>
      <c r="J305" s="801"/>
      <c r="K305" s="801"/>
      <c r="L305" s="801"/>
      <c r="M305" s="70" t="str">
        <f>IFERROR(INDEX('Controles de Corrupción'!$C$10:$AZ$249,MATCH(A305,'Controles de Corrupción'!$B$10:$B$249,0),4),"")</f>
        <v/>
      </c>
      <c r="N305" s="70" t="str">
        <f>IFERROR(INDEX('Controles de Corrupción'!$C$10:$AZ$249,MATCH(A305,'Controles de Corrupción'!$B$10:$B$249,0),40),"")</f>
        <v/>
      </c>
      <c r="O305" s="70" t="str">
        <f>IFERROR(INDEX('Controles de Corrupción'!$C$10:$AZ$249,MATCH(A305,'Controles de Corrupción'!$B$10:$B$249,0),41),"")</f>
        <v/>
      </c>
      <c r="P305" s="70" t="str">
        <f>IFERROR(INDEX('Controles de Corrupción'!$C$10:$AZ$249,MATCH(A305,'Controles de Corrupción'!$B$10:$B$249,0),42),"")</f>
        <v/>
      </c>
      <c r="Q305" s="62" t="str">
        <f>IFERROR(INDEX('Controles de Corrupción'!$C$10:$AZ$249,MATCH(A305,'Controles de Corrupción'!$B$10:$B$249,0),47),"")</f>
        <v/>
      </c>
    </row>
    <row r="306" spans="1:17" ht="51.75" customHeight="1" x14ac:dyDescent="0.25">
      <c r="A306" s="118" t="s">
        <v>929</v>
      </c>
      <c r="B306" s="967"/>
      <c r="C306" s="970"/>
      <c r="D306" s="800"/>
      <c r="E306" s="972"/>
      <c r="F306" s="801"/>
      <c r="G306" s="801"/>
      <c r="H306" s="965"/>
      <c r="I306" s="801"/>
      <c r="J306" s="801"/>
      <c r="K306" s="801"/>
      <c r="L306" s="801"/>
      <c r="M306" s="70" t="str">
        <f>IFERROR(INDEX('Controles de Corrupción'!$C$10:$AZ$249,MATCH(A306,'Controles de Corrupción'!$B$10:$B$249,0),4),"")</f>
        <v/>
      </c>
      <c r="N306" s="70" t="str">
        <f>IFERROR(INDEX('Controles de Corrupción'!$C$10:$AZ$249,MATCH(A306,'Controles de Corrupción'!$B$10:$B$249,0),40),"")</f>
        <v/>
      </c>
      <c r="O306" s="70" t="str">
        <f>IFERROR(INDEX('Controles de Corrupción'!$C$10:$AZ$249,MATCH(A306,'Controles de Corrupción'!$B$10:$B$249,0),41),"")</f>
        <v/>
      </c>
      <c r="P306" s="70" t="str">
        <f>IFERROR(INDEX('Controles de Corrupción'!$C$10:$AZ$249,MATCH(A306,'Controles de Corrupción'!$B$10:$B$249,0),42),"")</f>
        <v/>
      </c>
      <c r="Q306" s="62" t="str">
        <f>IFERROR(INDEX('Controles de Corrupción'!$C$10:$AZ$249,MATCH(A306,'Controles de Corrupción'!$B$10:$B$249,0),47),"")</f>
        <v/>
      </c>
    </row>
    <row r="307" spans="1:17" ht="51.75" customHeight="1" x14ac:dyDescent="0.25">
      <c r="A307" s="118" t="s">
        <v>930</v>
      </c>
      <c r="B307" s="967"/>
      <c r="C307" s="970"/>
      <c r="D307" s="800"/>
      <c r="E307" s="972"/>
      <c r="F307" s="801"/>
      <c r="G307" s="801"/>
      <c r="H307" s="965"/>
      <c r="I307" s="801"/>
      <c r="J307" s="801"/>
      <c r="K307" s="801"/>
      <c r="L307" s="801"/>
      <c r="M307" s="70" t="str">
        <f>IFERROR(INDEX('Controles de Corrupción'!$C$10:$AZ$249,MATCH(A307,'Controles de Corrupción'!$B$10:$B$249,0),4),"")</f>
        <v/>
      </c>
      <c r="N307" s="70" t="str">
        <f>IFERROR(INDEX('Controles de Corrupción'!$C$10:$AZ$249,MATCH(A307,'Controles de Corrupción'!$B$10:$B$249,0),40),"")</f>
        <v/>
      </c>
      <c r="O307" s="70" t="str">
        <f>IFERROR(INDEX('Controles de Corrupción'!$C$10:$AZ$249,MATCH(A307,'Controles de Corrupción'!$B$10:$B$249,0),41),"")</f>
        <v/>
      </c>
      <c r="P307" s="70" t="str">
        <f>IFERROR(INDEX('Controles de Corrupción'!$C$10:$AZ$249,MATCH(A307,'Controles de Corrupción'!$B$10:$B$249,0),42),"")</f>
        <v/>
      </c>
      <c r="Q307" s="62" t="str">
        <f>IFERROR(INDEX('Controles de Corrupción'!$C$10:$AZ$249,MATCH(A307,'Controles de Corrupción'!$B$10:$B$249,0),47),"")</f>
        <v/>
      </c>
    </row>
    <row r="308" spans="1:17" ht="51.75" customHeight="1" x14ac:dyDescent="0.25">
      <c r="A308" s="118" t="s">
        <v>931</v>
      </c>
      <c r="B308" s="967"/>
      <c r="C308" s="970"/>
      <c r="D308" s="800"/>
      <c r="E308" s="972"/>
      <c r="F308" s="801"/>
      <c r="G308" s="801"/>
      <c r="H308" s="965"/>
      <c r="I308" s="801"/>
      <c r="J308" s="801"/>
      <c r="K308" s="801"/>
      <c r="L308" s="801"/>
      <c r="M308" s="70" t="str">
        <f>IFERROR(INDEX('Controles de Corrupción'!$C$10:$AZ$249,MATCH(A308,'Controles de Corrupción'!$B$10:$B$249,0),4),"")</f>
        <v/>
      </c>
      <c r="N308" s="70" t="str">
        <f>IFERROR(INDEX('Controles de Corrupción'!$C$10:$AZ$249,MATCH(A308,'Controles de Corrupción'!$B$10:$B$249,0),40),"")</f>
        <v/>
      </c>
      <c r="O308" s="70" t="str">
        <f>IFERROR(INDEX('Controles de Corrupción'!$C$10:$AZ$249,MATCH(A308,'Controles de Corrupción'!$B$10:$B$249,0),41),"")</f>
        <v/>
      </c>
      <c r="P308" s="70" t="str">
        <f>IFERROR(INDEX('Controles de Corrupción'!$C$10:$AZ$249,MATCH(A308,'Controles de Corrupción'!$B$10:$B$249,0),42),"")</f>
        <v/>
      </c>
      <c r="Q308" s="62" t="str">
        <f>IFERROR(INDEX('Controles de Corrupción'!$C$10:$AZ$249,MATCH(A308,'Controles de Corrupción'!$B$10:$B$249,0),47),"")</f>
        <v/>
      </c>
    </row>
    <row r="309" spans="1:17" ht="51.75" customHeight="1" x14ac:dyDescent="0.25">
      <c r="A309" s="118" t="s">
        <v>932</v>
      </c>
      <c r="B309" s="968"/>
      <c r="C309" s="970"/>
      <c r="D309" s="800"/>
      <c r="E309" s="972"/>
      <c r="F309" s="801"/>
      <c r="G309" s="801"/>
      <c r="H309" s="879"/>
      <c r="I309" s="801"/>
      <c r="J309" s="801"/>
      <c r="K309" s="801"/>
      <c r="L309" s="801"/>
      <c r="M309" s="70" t="str">
        <f>IFERROR(INDEX('Controles de Corrupción'!$C$10:$AZ$249,MATCH(A309,'Controles de Corrupción'!$B$10:$B$249,0),4),"")</f>
        <v/>
      </c>
      <c r="N309" s="70" t="str">
        <f>IFERROR(INDEX('Controles de Corrupción'!$C$10:$AZ$249,MATCH(A309,'Controles de Corrupción'!$B$10:$B$249,0),40),"")</f>
        <v/>
      </c>
      <c r="O309" s="70" t="str">
        <f>IFERROR(INDEX('Controles de Corrupción'!$C$10:$AZ$249,MATCH(A309,'Controles de Corrupción'!$B$10:$B$249,0),41),"")</f>
        <v/>
      </c>
      <c r="P309" s="70" t="str">
        <f>IFERROR(INDEX('Controles de Corrupción'!$C$10:$AZ$249,MATCH(A309,'Controles de Corrupción'!$B$10:$B$249,0),42),"")</f>
        <v/>
      </c>
      <c r="Q309" s="62" t="str">
        <f>IFERROR(INDEX('Controles de Corrupción'!$C$10:$AZ$249,MATCH(A309,'Controles de Corrupción'!$B$10:$B$249,0),47),"")</f>
        <v/>
      </c>
    </row>
    <row r="310" spans="1:17" ht="51.75" customHeight="1" x14ac:dyDescent="0.25">
      <c r="A310" s="118" t="s">
        <v>933</v>
      </c>
      <c r="B310" s="966"/>
      <c r="C310" s="969" t="str">
        <f>IFERROR(INDEX('Riesgos de Corrupción'!$B$11:$BN$100,MATCH('Mapa Riesgo Corrupción'!B310,'Riesgos de Corrupción'!$B$11:$B$100,0),2),"")</f>
        <v/>
      </c>
      <c r="D310" s="804" t="str">
        <f>IFERROR(INDEX('Riesgos de Corrupción'!$B$11:$BN$100,MATCH('Mapa Riesgo Corrupción'!B310,'Riesgos de Corrupción'!$B$11:$B$100,0),4),"")</f>
        <v/>
      </c>
      <c r="E310" s="971" t="str">
        <f>IFERROR(INDEX('Riesgos de Corrupción'!$B$11:$BN$100,MATCH('Mapa Riesgo Corrupción'!B310,'Riesgos de Corrupción'!$B$11:$B$100,0),5),"")</f>
        <v/>
      </c>
      <c r="F310" s="878" t="str">
        <f>IFERROR(INDEX('Riesgos de Corrupción'!$B$11:$BN$100,MATCH('Mapa Riesgo Corrupción'!B310,'Riesgos de Corrupción'!$B$11:$B$100,0),18),"")</f>
        <v/>
      </c>
      <c r="G310" s="878" t="str">
        <f>IFERROR(INDEX('Riesgos de Corrupción'!$B$11:$BN$100,MATCH('Mapa Riesgo Corrupción'!B310,'Riesgos de Corrupción'!$B$11:$B$100,0),63),"")</f>
        <v/>
      </c>
      <c r="H310" s="964" t="str">
        <f>IFERROR(INDEX('Riesgos de Corrupción'!$B$11:$BN$100,MATCH('Mapa Riesgo Corrupción'!B310,'Riesgos de Corrupción'!$B$11:$B$100,0),64),"")</f>
        <v/>
      </c>
      <c r="I310" s="878" t="str">
        <f>IFERROR(INDEX('Controles de Corrupción'!$C$10:$AZ$249,MATCH('Mapa Riesgo Corrupción'!B310,'Controles de Corrupción'!$C$10:$C$249,0),33),"")</f>
        <v/>
      </c>
      <c r="J310" s="878" t="str">
        <f>IFERROR(INDEX('Controles de Corrupción'!$C$10:$AZ$249,MATCH('Mapa Riesgo Corrupción'!B310,'Controles de Corrupción'!$C$10:$C$249,0),36),"")</f>
        <v/>
      </c>
      <c r="K310" s="878" t="str">
        <f>IFERROR(INDEX('Controles de Corrupción'!$C$10:$AZ$249,MATCH('Mapa Riesgo Corrupción'!B310,'Controles de Corrupción'!$C$10:$C$249,0),37),"")</f>
        <v/>
      </c>
      <c r="L310" s="878" t="str">
        <f>IFERROR(INDEX('Controles de Corrupción'!$C$10:$AZ$249,MATCH('Mapa Riesgo Corrupción'!B310,'Controles de Corrupción'!$C$10:$C$249,0),38),"")</f>
        <v/>
      </c>
      <c r="M310" s="70" t="str">
        <f>IFERROR(INDEX('Controles de Corrupción'!$C$10:$AZ$249,MATCH(A310,'Controles de Corrupción'!$B$10:$B$249,0),4),"")</f>
        <v/>
      </c>
      <c r="N310" s="70" t="str">
        <f>IFERROR(INDEX('Controles de Corrupción'!$C$10:$AZ$249,MATCH(A310,'Controles de Corrupción'!$B$10:$B$249,0),40),"")</f>
        <v/>
      </c>
      <c r="O310" s="70" t="str">
        <f>IFERROR(INDEX('Controles de Corrupción'!$C$10:$AZ$249,MATCH(A310,'Controles de Corrupción'!$B$10:$B$249,0),41),"")</f>
        <v/>
      </c>
      <c r="P310" s="70" t="str">
        <f>IFERROR(INDEX('Controles de Corrupción'!$C$10:$AZ$249,MATCH(A310,'Controles de Corrupción'!$B$10:$B$249,0),42),"")</f>
        <v/>
      </c>
      <c r="Q310" s="62" t="str">
        <f>IFERROR(INDEX('Controles de Corrupción'!$C$10:$AZ$249,MATCH(A310,'Controles de Corrupción'!$B$10:$B$249,0),47),"")</f>
        <v/>
      </c>
    </row>
    <row r="311" spans="1:17" ht="51.75" customHeight="1" x14ac:dyDescent="0.25">
      <c r="A311" s="118" t="s">
        <v>934</v>
      </c>
      <c r="B311" s="967"/>
      <c r="C311" s="970"/>
      <c r="D311" s="800"/>
      <c r="E311" s="972"/>
      <c r="F311" s="801"/>
      <c r="G311" s="801"/>
      <c r="H311" s="965"/>
      <c r="I311" s="801"/>
      <c r="J311" s="801"/>
      <c r="K311" s="801"/>
      <c r="L311" s="801"/>
      <c r="M311" s="70" t="str">
        <f>IFERROR(INDEX('Controles de Corrupción'!$C$10:$AZ$249,MATCH(A311,'Controles de Corrupción'!$B$10:$B$249,0),4),"")</f>
        <v/>
      </c>
      <c r="N311" s="70" t="str">
        <f>IFERROR(INDEX('Controles de Corrupción'!$C$10:$AZ$249,MATCH(A311,'Controles de Corrupción'!$B$10:$B$249,0),40),"")</f>
        <v/>
      </c>
      <c r="O311" s="70" t="str">
        <f>IFERROR(INDEX('Controles de Corrupción'!$C$10:$AZ$249,MATCH(A311,'Controles de Corrupción'!$B$10:$B$249,0),41),"")</f>
        <v/>
      </c>
      <c r="P311" s="70" t="str">
        <f>IFERROR(INDEX('Controles de Corrupción'!$C$10:$AZ$249,MATCH(A311,'Controles de Corrupción'!$B$10:$B$249,0),42),"")</f>
        <v/>
      </c>
      <c r="Q311" s="62" t="str">
        <f>IFERROR(INDEX('Controles de Corrupción'!$C$10:$AZ$249,MATCH(A311,'Controles de Corrupción'!$B$10:$B$249,0),47),"")</f>
        <v/>
      </c>
    </row>
    <row r="312" spans="1:17" ht="51.75" customHeight="1" x14ac:dyDescent="0.25">
      <c r="A312" s="118" t="s">
        <v>935</v>
      </c>
      <c r="B312" s="967"/>
      <c r="C312" s="970"/>
      <c r="D312" s="800"/>
      <c r="E312" s="972"/>
      <c r="F312" s="801"/>
      <c r="G312" s="801"/>
      <c r="H312" s="965"/>
      <c r="I312" s="801"/>
      <c r="J312" s="801"/>
      <c r="K312" s="801"/>
      <c r="L312" s="801"/>
      <c r="M312" s="70" t="str">
        <f>IFERROR(INDEX('Controles de Corrupción'!$C$10:$AZ$249,MATCH(A312,'Controles de Corrupción'!$B$10:$B$249,0),4),"")</f>
        <v/>
      </c>
      <c r="N312" s="70" t="str">
        <f>IFERROR(INDEX('Controles de Corrupción'!$C$10:$AZ$249,MATCH(A312,'Controles de Corrupción'!$B$10:$B$249,0),40),"")</f>
        <v/>
      </c>
      <c r="O312" s="70" t="str">
        <f>IFERROR(INDEX('Controles de Corrupción'!$C$10:$AZ$249,MATCH(A312,'Controles de Corrupción'!$B$10:$B$249,0),41),"")</f>
        <v/>
      </c>
      <c r="P312" s="70" t="str">
        <f>IFERROR(INDEX('Controles de Corrupción'!$C$10:$AZ$249,MATCH(A312,'Controles de Corrupción'!$B$10:$B$249,0),42),"")</f>
        <v/>
      </c>
      <c r="Q312" s="62" t="str">
        <f>IFERROR(INDEX('Controles de Corrupción'!$C$10:$AZ$249,MATCH(A312,'Controles de Corrupción'!$B$10:$B$249,0),47),"")</f>
        <v/>
      </c>
    </row>
    <row r="313" spans="1:17" ht="51.75" customHeight="1" x14ac:dyDescent="0.25">
      <c r="A313" s="118" t="s">
        <v>936</v>
      </c>
      <c r="B313" s="967"/>
      <c r="C313" s="970"/>
      <c r="D313" s="800"/>
      <c r="E313" s="972"/>
      <c r="F313" s="801"/>
      <c r="G313" s="801"/>
      <c r="H313" s="965"/>
      <c r="I313" s="801"/>
      <c r="J313" s="801"/>
      <c r="K313" s="801"/>
      <c r="L313" s="801"/>
      <c r="M313" s="70" t="str">
        <f>IFERROR(INDEX('Controles de Corrupción'!$C$10:$AZ$249,MATCH(A313,'Controles de Corrupción'!$B$10:$B$249,0),4),"")</f>
        <v/>
      </c>
      <c r="N313" s="70" t="str">
        <f>IFERROR(INDEX('Controles de Corrupción'!$C$10:$AZ$249,MATCH(A313,'Controles de Corrupción'!$B$10:$B$249,0),40),"")</f>
        <v/>
      </c>
      <c r="O313" s="70" t="str">
        <f>IFERROR(INDEX('Controles de Corrupción'!$C$10:$AZ$249,MATCH(A313,'Controles de Corrupción'!$B$10:$B$249,0),41),"")</f>
        <v/>
      </c>
      <c r="P313" s="70" t="str">
        <f>IFERROR(INDEX('Controles de Corrupción'!$C$10:$AZ$249,MATCH(A313,'Controles de Corrupción'!$B$10:$B$249,0),42),"")</f>
        <v/>
      </c>
      <c r="Q313" s="62" t="str">
        <f>IFERROR(INDEX('Controles de Corrupción'!$C$10:$AZ$249,MATCH(A313,'Controles de Corrupción'!$B$10:$B$249,0),47),"")</f>
        <v/>
      </c>
    </row>
    <row r="314" spans="1:17" ht="51.75" customHeight="1" x14ac:dyDescent="0.25">
      <c r="A314" s="118" t="s">
        <v>937</v>
      </c>
      <c r="B314" s="967"/>
      <c r="C314" s="970"/>
      <c r="D314" s="800"/>
      <c r="E314" s="972"/>
      <c r="F314" s="801"/>
      <c r="G314" s="801"/>
      <c r="H314" s="965"/>
      <c r="I314" s="801"/>
      <c r="J314" s="801"/>
      <c r="K314" s="801"/>
      <c r="L314" s="801"/>
      <c r="M314" s="70" t="str">
        <f>IFERROR(INDEX('Controles de Corrupción'!$C$10:$AZ$249,MATCH(A314,'Controles de Corrupción'!$B$10:$B$249,0),4),"")</f>
        <v/>
      </c>
      <c r="N314" s="70" t="str">
        <f>IFERROR(INDEX('Controles de Corrupción'!$C$10:$AZ$249,MATCH(A314,'Controles de Corrupción'!$B$10:$B$249,0),40),"")</f>
        <v/>
      </c>
      <c r="O314" s="70" t="str">
        <f>IFERROR(INDEX('Controles de Corrupción'!$C$10:$AZ$249,MATCH(A314,'Controles de Corrupción'!$B$10:$B$249,0),41),"")</f>
        <v/>
      </c>
      <c r="P314" s="70" t="str">
        <f>IFERROR(INDEX('Controles de Corrupción'!$C$10:$AZ$249,MATCH(A314,'Controles de Corrupción'!$B$10:$B$249,0),42),"")</f>
        <v/>
      </c>
      <c r="Q314" s="62" t="str">
        <f>IFERROR(INDEX('Controles de Corrupción'!$C$10:$AZ$249,MATCH(A314,'Controles de Corrupción'!$B$10:$B$249,0),47),"")</f>
        <v/>
      </c>
    </row>
    <row r="315" spans="1:17" ht="51.75" customHeight="1" x14ac:dyDescent="0.25">
      <c r="A315" s="118" t="s">
        <v>938</v>
      </c>
      <c r="B315" s="968"/>
      <c r="C315" s="970"/>
      <c r="D315" s="800"/>
      <c r="E315" s="972"/>
      <c r="F315" s="801"/>
      <c r="G315" s="801"/>
      <c r="H315" s="879"/>
      <c r="I315" s="801"/>
      <c r="J315" s="801"/>
      <c r="K315" s="801"/>
      <c r="L315" s="801"/>
      <c r="M315" s="70" t="str">
        <f>IFERROR(INDEX('Controles de Corrupción'!$C$10:$AZ$249,MATCH(A315,'Controles de Corrupción'!$B$10:$B$249,0),4),"")</f>
        <v/>
      </c>
      <c r="N315" s="70" t="str">
        <f>IFERROR(INDEX('Controles de Corrupción'!$C$10:$AZ$249,MATCH(A315,'Controles de Corrupción'!$B$10:$B$249,0),40),"")</f>
        <v/>
      </c>
      <c r="O315" s="70" t="str">
        <f>IFERROR(INDEX('Controles de Corrupción'!$C$10:$AZ$249,MATCH(A315,'Controles de Corrupción'!$B$10:$B$249,0),41),"")</f>
        <v/>
      </c>
      <c r="P315" s="70" t="str">
        <f>IFERROR(INDEX('Controles de Corrupción'!$C$10:$AZ$249,MATCH(A315,'Controles de Corrupción'!$B$10:$B$249,0),42),"")</f>
        <v/>
      </c>
      <c r="Q315" s="62" t="str">
        <f>IFERROR(INDEX('Controles de Corrupción'!$C$10:$AZ$249,MATCH(A315,'Controles de Corrupción'!$B$10:$B$249,0),47),"")</f>
        <v/>
      </c>
    </row>
    <row r="316" spans="1:17" ht="51.75" customHeight="1" x14ac:dyDescent="0.25">
      <c r="A316" s="118" t="s">
        <v>939</v>
      </c>
      <c r="B316" s="966"/>
      <c r="C316" s="969" t="str">
        <f>IFERROR(INDEX('Riesgos de Corrupción'!$B$11:$BN$100,MATCH('Mapa Riesgo Corrupción'!B316,'Riesgos de Corrupción'!$B$11:$B$100,0),2),"")</f>
        <v/>
      </c>
      <c r="D316" s="804" t="str">
        <f>IFERROR(INDEX('Riesgos de Corrupción'!$B$11:$BN$100,MATCH('Mapa Riesgo Corrupción'!B316,'Riesgos de Corrupción'!$B$11:$B$100,0),4),"")</f>
        <v/>
      </c>
      <c r="E316" s="971" t="str">
        <f>IFERROR(INDEX('Riesgos de Corrupción'!$B$11:$BN$100,MATCH('Mapa Riesgo Corrupción'!B316,'Riesgos de Corrupción'!$B$11:$B$100,0),5),"")</f>
        <v/>
      </c>
      <c r="F316" s="878" t="str">
        <f>IFERROR(INDEX('Riesgos de Corrupción'!$B$11:$BN$100,MATCH('Mapa Riesgo Corrupción'!B316,'Riesgos de Corrupción'!$B$11:$B$100,0),18),"")</f>
        <v/>
      </c>
      <c r="G316" s="878" t="str">
        <f>IFERROR(INDEX('Riesgos de Corrupción'!$B$11:$BN$100,MATCH('Mapa Riesgo Corrupción'!B316,'Riesgos de Corrupción'!$B$11:$B$100,0),63),"")</f>
        <v/>
      </c>
      <c r="H316" s="964" t="str">
        <f>IFERROR(INDEX('Riesgos de Corrupción'!$B$11:$BN$100,MATCH('Mapa Riesgo Corrupción'!B316,'Riesgos de Corrupción'!$B$11:$B$100,0),64),"")</f>
        <v/>
      </c>
      <c r="I316" s="878" t="str">
        <f>IFERROR(INDEX('Controles de Corrupción'!$C$10:$AZ$249,MATCH('Mapa Riesgo Corrupción'!B316,'Controles de Corrupción'!$C$10:$C$249,0),33),"")</f>
        <v/>
      </c>
      <c r="J316" s="878" t="str">
        <f>IFERROR(INDEX('Controles de Corrupción'!$C$10:$AZ$249,MATCH('Mapa Riesgo Corrupción'!B316,'Controles de Corrupción'!$C$10:$C$249,0),36),"")</f>
        <v/>
      </c>
      <c r="K316" s="878" t="str">
        <f>IFERROR(INDEX('Controles de Corrupción'!$C$10:$AZ$249,MATCH('Mapa Riesgo Corrupción'!B316,'Controles de Corrupción'!$C$10:$C$249,0),37),"")</f>
        <v/>
      </c>
      <c r="L316" s="878" t="str">
        <f>IFERROR(INDEX('Controles de Corrupción'!$C$10:$AZ$249,MATCH('Mapa Riesgo Corrupción'!B316,'Controles de Corrupción'!$C$10:$C$249,0),38),"")</f>
        <v/>
      </c>
      <c r="M316" s="70" t="str">
        <f>IFERROR(INDEX('Controles de Corrupción'!$C$10:$AZ$249,MATCH(A316,'Controles de Corrupción'!$B$10:$B$249,0),4),"")</f>
        <v/>
      </c>
      <c r="N316" s="70" t="str">
        <f>IFERROR(INDEX('Controles de Corrupción'!$C$10:$AZ$249,MATCH(A316,'Controles de Corrupción'!$B$10:$B$249,0),40),"")</f>
        <v/>
      </c>
      <c r="O316" s="70" t="str">
        <f>IFERROR(INDEX('Controles de Corrupción'!$C$10:$AZ$249,MATCH(A316,'Controles de Corrupción'!$B$10:$B$249,0),41),"")</f>
        <v/>
      </c>
      <c r="P316" s="70" t="str">
        <f>IFERROR(INDEX('Controles de Corrupción'!$C$10:$AZ$249,MATCH(A316,'Controles de Corrupción'!$B$10:$B$249,0),42),"")</f>
        <v/>
      </c>
      <c r="Q316" s="62" t="str">
        <f>IFERROR(INDEX('Controles de Corrupción'!$C$10:$AZ$249,MATCH(A316,'Controles de Corrupción'!$B$10:$B$249,0),47),"")</f>
        <v/>
      </c>
    </row>
    <row r="317" spans="1:17" ht="51.75" customHeight="1" x14ac:dyDescent="0.25">
      <c r="A317" s="118" t="s">
        <v>940</v>
      </c>
      <c r="B317" s="967"/>
      <c r="C317" s="970"/>
      <c r="D317" s="800"/>
      <c r="E317" s="972"/>
      <c r="F317" s="801"/>
      <c r="G317" s="801"/>
      <c r="H317" s="965"/>
      <c r="I317" s="801"/>
      <c r="J317" s="801"/>
      <c r="K317" s="801"/>
      <c r="L317" s="801"/>
      <c r="M317" s="70" t="str">
        <f>IFERROR(INDEX('Controles de Corrupción'!$C$10:$AZ$249,MATCH(A317,'Controles de Corrupción'!$B$10:$B$249,0),4),"")</f>
        <v/>
      </c>
      <c r="N317" s="70" t="str">
        <f>IFERROR(INDEX('Controles de Corrupción'!$C$10:$AZ$249,MATCH(A317,'Controles de Corrupción'!$B$10:$B$249,0),40),"")</f>
        <v/>
      </c>
      <c r="O317" s="70" t="str">
        <f>IFERROR(INDEX('Controles de Corrupción'!$C$10:$AZ$249,MATCH(A317,'Controles de Corrupción'!$B$10:$B$249,0),41),"")</f>
        <v/>
      </c>
      <c r="P317" s="70" t="str">
        <f>IFERROR(INDEX('Controles de Corrupción'!$C$10:$AZ$249,MATCH(A317,'Controles de Corrupción'!$B$10:$B$249,0),42),"")</f>
        <v/>
      </c>
      <c r="Q317" s="62" t="str">
        <f>IFERROR(INDEX('Controles de Corrupción'!$C$10:$AZ$249,MATCH(A317,'Controles de Corrupción'!$B$10:$B$249,0),47),"")</f>
        <v/>
      </c>
    </row>
    <row r="318" spans="1:17" ht="51.75" customHeight="1" x14ac:dyDescent="0.25">
      <c r="A318" s="118" t="s">
        <v>941</v>
      </c>
      <c r="B318" s="967"/>
      <c r="C318" s="970"/>
      <c r="D318" s="800"/>
      <c r="E318" s="972"/>
      <c r="F318" s="801"/>
      <c r="G318" s="801"/>
      <c r="H318" s="965"/>
      <c r="I318" s="801"/>
      <c r="J318" s="801"/>
      <c r="K318" s="801"/>
      <c r="L318" s="801"/>
      <c r="M318" s="70" t="str">
        <f>IFERROR(INDEX('Controles de Corrupción'!$C$10:$AZ$249,MATCH(A318,'Controles de Corrupción'!$B$10:$B$249,0),4),"")</f>
        <v/>
      </c>
      <c r="N318" s="70" t="str">
        <f>IFERROR(INDEX('Controles de Corrupción'!$C$10:$AZ$249,MATCH(A318,'Controles de Corrupción'!$B$10:$B$249,0),40),"")</f>
        <v/>
      </c>
      <c r="O318" s="70" t="str">
        <f>IFERROR(INDEX('Controles de Corrupción'!$C$10:$AZ$249,MATCH(A318,'Controles de Corrupción'!$B$10:$B$249,0),41),"")</f>
        <v/>
      </c>
      <c r="P318" s="70" t="str">
        <f>IFERROR(INDEX('Controles de Corrupción'!$C$10:$AZ$249,MATCH(A318,'Controles de Corrupción'!$B$10:$B$249,0),42),"")</f>
        <v/>
      </c>
      <c r="Q318" s="62" t="str">
        <f>IFERROR(INDEX('Controles de Corrupción'!$C$10:$AZ$249,MATCH(A318,'Controles de Corrupción'!$B$10:$B$249,0),47),"")</f>
        <v/>
      </c>
    </row>
    <row r="319" spans="1:17" ht="51.75" customHeight="1" x14ac:dyDescent="0.25">
      <c r="A319" s="118" t="s">
        <v>942</v>
      </c>
      <c r="B319" s="967"/>
      <c r="C319" s="970"/>
      <c r="D319" s="800"/>
      <c r="E319" s="972"/>
      <c r="F319" s="801"/>
      <c r="G319" s="801"/>
      <c r="H319" s="965"/>
      <c r="I319" s="801"/>
      <c r="J319" s="801"/>
      <c r="K319" s="801"/>
      <c r="L319" s="801"/>
      <c r="M319" s="70" t="str">
        <f>IFERROR(INDEX('Controles de Corrupción'!$C$10:$AZ$249,MATCH(A319,'Controles de Corrupción'!$B$10:$B$249,0),4),"")</f>
        <v/>
      </c>
      <c r="N319" s="70" t="str">
        <f>IFERROR(INDEX('Controles de Corrupción'!$C$10:$AZ$249,MATCH(A319,'Controles de Corrupción'!$B$10:$B$249,0),40),"")</f>
        <v/>
      </c>
      <c r="O319" s="70" t="str">
        <f>IFERROR(INDEX('Controles de Corrupción'!$C$10:$AZ$249,MATCH(A319,'Controles de Corrupción'!$B$10:$B$249,0),41),"")</f>
        <v/>
      </c>
      <c r="P319" s="70" t="str">
        <f>IFERROR(INDEX('Controles de Corrupción'!$C$10:$AZ$249,MATCH(A319,'Controles de Corrupción'!$B$10:$B$249,0),42),"")</f>
        <v/>
      </c>
      <c r="Q319" s="62" t="str">
        <f>IFERROR(INDEX('Controles de Corrupción'!$C$10:$AZ$249,MATCH(A319,'Controles de Corrupción'!$B$10:$B$249,0),47),"")</f>
        <v/>
      </c>
    </row>
    <row r="320" spans="1:17" ht="51.75" customHeight="1" x14ac:dyDescent="0.25">
      <c r="A320" s="118" t="s">
        <v>943</v>
      </c>
      <c r="B320" s="967"/>
      <c r="C320" s="970"/>
      <c r="D320" s="800"/>
      <c r="E320" s="972"/>
      <c r="F320" s="801"/>
      <c r="G320" s="801"/>
      <c r="H320" s="965"/>
      <c r="I320" s="801"/>
      <c r="J320" s="801"/>
      <c r="K320" s="801"/>
      <c r="L320" s="801"/>
      <c r="M320" s="70" t="str">
        <f>IFERROR(INDEX('Controles de Corrupción'!$C$10:$AZ$249,MATCH(A320,'Controles de Corrupción'!$B$10:$B$249,0),4),"")</f>
        <v/>
      </c>
      <c r="N320" s="70" t="str">
        <f>IFERROR(INDEX('Controles de Corrupción'!$C$10:$AZ$249,MATCH(A320,'Controles de Corrupción'!$B$10:$B$249,0),40),"")</f>
        <v/>
      </c>
      <c r="O320" s="70" t="str">
        <f>IFERROR(INDEX('Controles de Corrupción'!$C$10:$AZ$249,MATCH(A320,'Controles de Corrupción'!$B$10:$B$249,0),41),"")</f>
        <v/>
      </c>
      <c r="P320" s="70" t="str">
        <f>IFERROR(INDEX('Controles de Corrupción'!$C$10:$AZ$249,MATCH(A320,'Controles de Corrupción'!$B$10:$B$249,0),42),"")</f>
        <v/>
      </c>
      <c r="Q320" s="62" t="str">
        <f>IFERROR(INDEX('Controles de Corrupción'!$C$10:$AZ$249,MATCH(A320,'Controles de Corrupción'!$B$10:$B$249,0),47),"")</f>
        <v/>
      </c>
    </row>
    <row r="321" spans="1:17" ht="51.75" customHeight="1" x14ac:dyDescent="0.25">
      <c r="A321" s="118" t="s">
        <v>944</v>
      </c>
      <c r="B321" s="968"/>
      <c r="C321" s="970"/>
      <c r="D321" s="800"/>
      <c r="E321" s="972"/>
      <c r="F321" s="801"/>
      <c r="G321" s="801"/>
      <c r="H321" s="879"/>
      <c r="I321" s="801"/>
      <c r="J321" s="801"/>
      <c r="K321" s="801"/>
      <c r="L321" s="801"/>
      <c r="M321" s="70" t="str">
        <f>IFERROR(INDEX('Controles de Corrupción'!$C$10:$AZ$249,MATCH(A321,'Controles de Corrupción'!$B$10:$B$249,0),4),"")</f>
        <v/>
      </c>
      <c r="N321" s="70" t="str">
        <f>IFERROR(INDEX('Controles de Corrupción'!$C$10:$AZ$249,MATCH(A321,'Controles de Corrupción'!$B$10:$B$249,0),40),"")</f>
        <v/>
      </c>
      <c r="O321" s="70" t="str">
        <f>IFERROR(INDEX('Controles de Corrupción'!$C$10:$AZ$249,MATCH(A321,'Controles de Corrupción'!$B$10:$B$249,0),41),"")</f>
        <v/>
      </c>
      <c r="P321" s="70" t="str">
        <f>IFERROR(INDEX('Controles de Corrupción'!$C$10:$AZ$249,MATCH(A321,'Controles de Corrupción'!$B$10:$B$249,0),42),"")</f>
        <v/>
      </c>
      <c r="Q321" s="62" t="str">
        <f>IFERROR(INDEX('Controles de Corrupción'!$C$10:$AZ$249,MATCH(A321,'Controles de Corrupción'!$B$10:$B$249,0),47),"")</f>
        <v/>
      </c>
    </row>
    <row r="322" spans="1:17" ht="51.75" customHeight="1" x14ac:dyDescent="0.25">
      <c r="A322" s="118" t="s">
        <v>945</v>
      </c>
      <c r="B322" s="966"/>
      <c r="C322" s="969" t="str">
        <f>IFERROR(INDEX('Riesgos de Corrupción'!$B$11:$BN$100,MATCH('Mapa Riesgo Corrupción'!B322,'Riesgos de Corrupción'!$B$11:$B$100,0),2),"")</f>
        <v/>
      </c>
      <c r="D322" s="804" t="str">
        <f>IFERROR(INDEX('Riesgos de Corrupción'!$B$11:$BN$100,MATCH('Mapa Riesgo Corrupción'!B322,'Riesgos de Corrupción'!$B$11:$B$100,0),4),"")</f>
        <v/>
      </c>
      <c r="E322" s="971" t="str">
        <f>IFERROR(INDEX('Riesgos de Corrupción'!$B$11:$BN$100,MATCH('Mapa Riesgo Corrupción'!B322,'Riesgos de Corrupción'!$B$11:$B$100,0),5),"")</f>
        <v/>
      </c>
      <c r="F322" s="878" t="str">
        <f>IFERROR(INDEX('Riesgos de Corrupción'!$B$11:$BN$100,MATCH('Mapa Riesgo Corrupción'!B322,'Riesgos de Corrupción'!$B$11:$B$100,0),18),"")</f>
        <v/>
      </c>
      <c r="G322" s="878" t="str">
        <f>IFERROR(INDEX('Riesgos de Corrupción'!$B$11:$BN$100,MATCH('Mapa Riesgo Corrupción'!B322,'Riesgos de Corrupción'!$B$11:$B$100,0),63),"")</f>
        <v/>
      </c>
      <c r="H322" s="964" t="str">
        <f>IFERROR(INDEX('Riesgos de Corrupción'!$B$11:$BN$100,MATCH('Mapa Riesgo Corrupción'!B322,'Riesgos de Corrupción'!$B$11:$B$100,0),64),"")</f>
        <v/>
      </c>
      <c r="I322" s="878" t="str">
        <f>IFERROR(INDEX('Controles de Corrupción'!$C$10:$AZ$249,MATCH('Mapa Riesgo Corrupción'!B322,'Controles de Corrupción'!$C$10:$C$249,0),33),"")</f>
        <v/>
      </c>
      <c r="J322" s="878" t="str">
        <f>IFERROR(INDEX('Controles de Corrupción'!$C$10:$AZ$249,MATCH('Mapa Riesgo Corrupción'!B322,'Controles de Corrupción'!$C$10:$C$249,0),36),"")</f>
        <v/>
      </c>
      <c r="K322" s="878" t="str">
        <f>IFERROR(INDEX('Controles de Corrupción'!$C$10:$AZ$249,MATCH('Mapa Riesgo Corrupción'!B322,'Controles de Corrupción'!$C$10:$C$249,0),37),"")</f>
        <v/>
      </c>
      <c r="L322" s="878" t="str">
        <f>IFERROR(INDEX('Controles de Corrupción'!$C$10:$AZ$249,MATCH('Mapa Riesgo Corrupción'!B322,'Controles de Corrupción'!$C$10:$C$249,0),38),"")</f>
        <v/>
      </c>
      <c r="M322" s="70" t="str">
        <f>IFERROR(INDEX('Controles de Corrupción'!$C$10:$AZ$249,MATCH(A322,'Controles de Corrupción'!$B$10:$B$249,0),4),"")</f>
        <v/>
      </c>
      <c r="N322" s="70" t="str">
        <f>IFERROR(INDEX('Controles de Corrupción'!$C$10:$AZ$249,MATCH(A322,'Controles de Corrupción'!$B$10:$B$249,0),40),"")</f>
        <v/>
      </c>
      <c r="O322" s="70" t="str">
        <f>IFERROR(INDEX('Controles de Corrupción'!$C$10:$AZ$249,MATCH(A322,'Controles de Corrupción'!$B$10:$B$249,0),41),"")</f>
        <v/>
      </c>
      <c r="P322" s="70" t="str">
        <f>IFERROR(INDEX('Controles de Corrupción'!$C$10:$AZ$249,MATCH(A322,'Controles de Corrupción'!$B$10:$B$249,0),42),"")</f>
        <v/>
      </c>
      <c r="Q322" s="62" t="str">
        <f>IFERROR(INDEX('Controles de Corrupción'!$C$10:$AZ$249,MATCH(A322,'Controles de Corrupción'!$B$10:$B$249,0),47),"")</f>
        <v/>
      </c>
    </row>
    <row r="323" spans="1:17" ht="51.75" customHeight="1" x14ac:dyDescent="0.25">
      <c r="A323" s="118" t="s">
        <v>946</v>
      </c>
      <c r="B323" s="967"/>
      <c r="C323" s="970"/>
      <c r="D323" s="800"/>
      <c r="E323" s="972"/>
      <c r="F323" s="801"/>
      <c r="G323" s="801"/>
      <c r="H323" s="965"/>
      <c r="I323" s="801"/>
      <c r="J323" s="801"/>
      <c r="K323" s="801"/>
      <c r="L323" s="801"/>
      <c r="M323" s="70" t="str">
        <f>IFERROR(INDEX('Controles de Corrupción'!$C$10:$AZ$249,MATCH(A323,'Controles de Corrupción'!$B$10:$B$249,0),4),"")</f>
        <v/>
      </c>
      <c r="N323" s="70" t="str">
        <f>IFERROR(INDEX('Controles de Corrupción'!$C$10:$AZ$249,MATCH(A323,'Controles de Corrupción'!$B$10:$B$249,0),40),"")</f>
        <v/>
      </c>
      <c r="O323" s="70" t="str">
        <f>IFERROR(INDEX('Controles de Corrupción'!$C$10:$AZ$249,MATCH(A323,'Controles de Corrupción'!$B$10:$B$249,0),41),"")</f>
        <v/>
      </c>
      <c r="P323" s="70" t="str">
        <f>IFERROR(INDEX('Controles de Corrupción'!$C$10:$AZ$249,MATCH(A323,'Controles de Corrupción'!$B$10:$B$249,0),42),"")</f>
        <v/>
      </c>
      <c r="Q323" s="62" t="str">
        <f>IFERROR(INDEX('Controles de Corrupción'!$C$10:$AZ$249,MATCH(A323,'Controles de Corrupción'!$B$10:$B$249,0),47),"")</f>
        <v/>
      </c>
    </row>
    <row r="324" spans="1:17" ht="51.75" customHeight="1" x14ac:dyDescent="0.25">
      <c r="A324" s="118" t="s">
        <v>947</v>
      </c>
      <c r="B324" s="967"/>
      <c r="C324" s="970"/>
      <c r="D324" s="800"/>
      <c r="E324" s="972"/>
      <c r="F324" s="801"/>
      <c r="G324" s="801"/>
      <c r="H324" s="965"/>
      <c r="I324" s="801"/>
      <c r="J324" s="801"/>
      <c r="K324" s="801"/>
      <c r="L324" s="801"/>
      <c r="M324" s="70" t="str">
        <f>IFERROR(INDEX('Controles de Corrupción'!$C$10:$AZ$249,MATCH(A324,'Controles de Corrupción'!$B$10:$B$249,0),4),"")</f>
        <v/>
      </c>
      <c r="N324" s="70" t="str">
        <f>IFERROR(INDEX('Controles de Corrupción'!$C$10:$AZ$249,MATCH(A324,'Controles de Corrupción'!$B$10:$B$249,0),40),"")</f>
        <v/>
      </c>
      <c r="O324" s="70" t="str">
        <f>IFERROR(INDEX('Controles de Corrupción'!$C$10:$AZ$249,MATCH(A324,'Controles de Corrupción'!$B$10:$B$249,0),41),"")</f>
        <v/>
      </c>
      <c r="P324" s="70" t="str">
        <f>IFERROR(INDEX('Controles de Corrupción'!$C$10:$AZ$249,MATCH(A324,'Controles de Corrupción'!$B$10:$B$249,0),42),"")</f>
        <v/>
      </c>
      <c r="Q324" s="62" t="str">
        <f>IFERROR(INDEX('Controles de Corrupción'!$C$10:$AZ$249,MATCH(A324,'Controles de Corrupción'!$B$10:$B$249,0),47),"")</f>
        <v/>
      </c>
    </row>
    <row r="325" spans="1:17" ht="51.75" customHeight="1" x14ac:dyDescent="0.25">
      <c r="A325" s="118" t="s">
        <v>948</v>
      </c>
      <c r="B325" s="967"/>
      <c r="C325" s="970"/>
      <c r="D325" s="800"/>
      <c r="E325" s="972"/>
      <c r="F325" s="801"/>
      <c r="G325" s="801"/>
      <c r="H325" s="965"/>
      <c r="I325" s="801"/>
      <c r="J325" s="801"/>
      <c r="K325" s="801"/>
      <c r="L325" s="801"/>
      <c r="M325" s="70" t="str">
        <f>IFERROR(INDEX('Controles de Corrupción'!$C$10:$AZ$249,MATCH(A325,'Controles de Corrupción'!$B$10:$B$249,0),4),"")</f>
        <v/>
      </c>
      <c r="N325" s="70" t="str">
        <f>IFERROR(INDEX('Controles de Corrupción'!$C$10:$AZ$249,MATCH(A325,'Controles de Corrupción'!$B$10:$B$249,0),40),"")</f>
        <v/>
      </c>
      <c r="O325" s="70" t="str">
        <f>IFERROR(INDEX('Controles de Corrupción'!$C$10:$AZ$249,MATCH(A325,'Controles de Corrupción'!$B$10:$B$249,0),41),"")</f>
        <v/>
      </c>
      <c r="P325" s="70" t="str">
        <f>IFERROR(INDEX('Controles de Corrupción'!$C$10:$AZ$249,MATCH(A325,'Controles de Corrupción'!$B$10:$B$249,0),42),"")</f>
        <v/>
      </c>
      <c r="Q325" s="62" t="str">
        <f>IFERROR(INDEX('Controles de Corrupción'!$C$10:$AZ$249,MATCH(A325,'Controles de Corrupción'!$B$10:$B$249,0),47),"")</f>
        <v/>
      </c>
    </row>
    <row r="326" spans="1:17" ht="51.75" customHeight="1" x14ac:dyDescent="0.25">
      <c r="A326" s="118" t="s">
        <v>949</v>
      </c>
      <c r="B326" s="967"/>
      <c r="C326" s="970"/>
      <c r="D326" s="800"/>
      <c r="E326" s="972"/>
      <c r="F326" s="801"/>
      <c r="G326" s="801"/>
      <c r="H326" s="965"/>
      <c r="I326" s="801"/>
      <c r="J326" s="801"/>
      <c r="K326" s="801"/>
      <c r="L326" s="801"/>
      <c r="M326" s="70" t="str">
        <f>IFERROR(INDEX('Controles de Corrupción'!$C$10:$AZ$249,MATCH(A326,'Controles de Corrupción'!$B$10:$B$249,0),4),"")</f>
        <v/>
      </c>
      <c r="N326" s="70" t="str">
        <f>IFERROR(INDEX('Controles de Corrupción'!$C$10:$AZ$249,MATCH(A326,'Controles de Corrupción'!$B$10:$B$249,0),40),"")</f>
        <v/>
      </c>
      <c r="O326" s="70" t="str">
        <f>IFERROR(INDEX('Controles de Corrupción'!$C$10:$AZ$249,MATCH(A326,'Controles de Corrupción'!$B$10:$B$249,0),41),"")</f>
        <v/>
      </c>
      <c r="P326" s="70" t="str">
        <f>IFERROR(INDEX('Controles de Corrupción'!$C$10:$AZ$249,MATCH(A326,'Controles de Corrupción'!$B$10:$B$249,0),42),"")</f>
        <v/>
      </c>
      <c r="Q326" s="62" t="str">
        <f>IFERROR(INDEX('Controles de Corrupción'!$C$10:$AZ$249,MATCH(A326,'Controles de Corrupción'!$B$10:$B$249,0),47),"")</f>
        <v/>
      </c>
    </row>
    <row r="327" spans="1:17" ht="51.75" customHeight="1" x14ac:dyDescent="0.25">
      <c r="A327" s="118" t="s">
        <v>950</v>
      </c>
      <c r="B327" s="968"/>
      <c r="C327" s="970"/>
      <c r="D327" s="800"/>
      <c r="E327" s="972"/>
      <c r="F327" s="801"/>
      <c r="G327" s="801"/>
      <c r="H327" s="879"/>
      <c r="I327" s="801"/>
      <c r="J327" s="801"/>
      <c r="K327" s="801"/>
      <c r="L327" s="801"/>
      <c r="M327" s="70" t="str">
        <f>IFERROR(INDEX('Controles de Corrupción'!$C$10:$AZ$249,MATCH(A327,'Controles de Corrupción'!$B$10:$B$249,0),4),"")</f>
        <v/>
      </c>
      <c r="N327" s="70" t="str">
        <f>IFERROR(INDEX('Controles de Corrupción'!$C$10:$AZ$249,MATCH(A327,'Controles de Corrupción'!$B$10:$B$249,0),40),"")</f>
        <v/>
      </c>
      <c r="O327" s="70" t="str">
        <f>IFERROR(INDEX('Controles de Corrupción'!$C$10:$AZ$249,MATCH(A327,'Controles de Corrupción'!$B$10:$B$249,0),41),"")</f>
        <v/>
      </c>
      <c r="P327" s="70" t="str">
        <f>IFERROR(INDEX('Controles de Corrupción'!$C$10:$AZ$249,MATCH(A327,'Controles de Corrupción'!$B$10:$B$249,0),42),"")</f>
        <v/>
      </c>
      <c r="Q327" s="62" t="str">
        <f>IFERROR(INDEX('Controles de Corrupción'!$C$10:$AZ$249,MATCH(A327,'Controles de Corrupción'!$B$10:$B$249,0),47),"")</f>
        <v/>
      </c>
    </row>
    <row r="328" spans="1:17" ht="51.75" customHeight="1" x14ac:dyDescent="0.25">
      <c r="A328" s="118" t="s">
        <v>951</v>
      </c>
      <c r="B328" s="966"/>
      <c r="C328" s="969" t="str">
        <f>IFERROR(INDEX('Riesgos de Corrupción'!$B$11:$BN$100,MATCH('Mapa Riesgo Corrupción'!B328,'Riesgos de Corrupción'!$B$11:$B$100,0),2),"")</f>
        <v/>
      </c>
      <c r="D328" s="804" t="str">
        <f>IFERROR(INDEX('Riesgos de Corrupción'!$B$11:$BN$100,MATCH('Mapa Riesgo Corrupción'!B328,'Riesgos de Corrupción'!$B$11:$B$100,0),4),"")</f>
        <v/>
      </c>
      <c r="E328" s="971" t="str">
        <f>IFERROR(INDEX('Riesgos de Corrupción'!$B$11:$BN$100,MATCH('Mapa Riesgo Corrupción'!B328,'Riesgos de Corrupción'!$B$11:$B$100,0),5),"")</f>
        <v/>
      </c>
      <c r="F328" s="878" t="str">
        <f>IFERROR(INDEX('Riesgos de Corrupción'!$B$11:$BN$100,MATCH('Mapa Riesgo Corrupción'!B328,'Riesgos de Corrupción'!$B$11:$B$100,0),18),"")</f>
        <v/>
      </c>
      <c r="G328" s="878" t="str">
        <f>IFERROR(INDEX('Riesgos de Corrupción'!$B$11:$BN$100,MATCH('Mapa Riesgo Corrupción'!B328,'Riesgos de Corrupción'!$B$11:$B$100,0),63),"")</f>
        <v/>
      </c>
      <c r="H328" s="964" t="str">
        <f>IFERROR(INDEX('Riesgos de Corrupción'!$B$11:$BN$100,MATCH('Mapa Riesgo Corrupción'!B328,'Riesgos de Corrupción'!$B$11:$B$100,0),64),"")</f>
        <v/>
      </c>
      <c r="I328" s="878" t="str">
        <f>IFERROR(INDEX('Controles de Corrupción'!$C$10:$AZ$249,MATCH('Mapa Riesgo Corrupción'!B328,'Controles de Corrupción'!$C$10:$C$249,0),33),"")</f>
        <v/>
      </c>
      <c r="J328" s="878" t="str">
        <f>IFERROR(INDEX('Controles de Corrupción'!$C$10:$AZ$249,MATCH('Mapa Riesgo Corrupción'!B328,'Controles de Corrupción'!$C$10:$C$249,0),36),"")</f>
        <v/>
      </c>
      <c r="K328" s="878" t="str">
        <f>IFERROR(INDEX('Controles de Corrupción'!$C$10:$AZ$249,MATCH('Mapa Riesgo Corrupción'!B328,'Controles de Corrupción'!$C$10:$C$249,0),37),"")</f>
        <v/>
      </c>
      <c r="L328" s="878" t="str">
        <f>IFERROR(INDEX('Controles de Corrupción'!$C$10:$AZ$249,MATCH('Mapa Riesgo Corrupción'!B328,'Controles de Corrupción'!$C$10:$C$249,0),38),"")</f>
        <v/>
      </c>
      <c r="M328" s="70" t="str">
        <f>IFERROR(INDEX('Controles de Corrupción'!$C$10:$AZ$249,MATCH(A328,'Controles de Corrupción'!$B$10:$B$249,0),4),"")</f>
        <v/>
      </c>
      <c r="N328" s="70" t="str">
        <f>IFERROR(INDEX('Controles de Corrupción'!$C$10:$AZ$249,MATCH(A328,'Controles de Corrupción'!$B$10:$B$249,0),40),"")</f>
        <v/>
      </c>
      <c r="O328" s="70" t="str">
        <f>IFERROR(INDEX('Controles de Corrupción'!$C$10:$AZ$249,MATCH(A328,'Controles de Corrupción'!$B$10:$B$249,0),41),"")</f>
        <v/>
      </c>
      <c r="P328" s="70" t="str">
        <f>IFERROR(INDEX('Controles de Corrupción'!$C$10:$AZ$249,MATCH(A328,'Controles de Corrupción'!$B$10:$B$249,0),42),"")</f>
        <v/>
      </c>
      <c r="Q328" s="62" t="str">
        <f>IFERROR(INDEX('Controles de Corrupción'!$C$10:$AZ$249,MATCH(A328,'Controles de Corrupción'!$B$10:$B$249,0),47),"")</f>
        <v/>
      </c>
    </row>
    <row r="329" spans="1:17" ht="51.75" customHeight="1" x14ac:dyDescent="0.25">
      <c r="A329" s="118" t="s">
        <v>952</v>
      </c>
      <c r="B329" s="967"/>
      <c r="C329" s="970"/>
      <c r="D329" s="800"/>
      <c r="E329" s="972"/>
      <c r="F329" s="801"/>
      <c r="G329" s="801"/>
      <c r="H329" s="965"/>
      <c r="I329" s="801"/>
      <c r="J329" s="801"/>
      <c r="K329" s="801"/>
      <c r="L329" s="801"/>
      <c r="M329" s="70" t="str">
        <f>IFERROR(INDEX('Controles de Corrupción'!$C$10:$AZ$249,MATCH(A329,'Controles de Corrupción'!$B$10:$B$249,0),4),"")</f>
        <v/>
      </c>
      <c r="N329" s="70" t="str">
        <f>IFERROR(INDEX('Controles de Corrupción'!$C$10:$AZ$249,MATCH(A329,'Controles de Corrupción'!$B$10:$B$249,0),40),"")</f>
        <v/>
      </c>
      <c r="O329" s="70" t="str">
        <f>IFERROR(INDEX('Controles de Corrupción'!$C$10:$AZ$249,MATCH(A329,'Controles de Corrupción'!$B$10:$B$249,0),41),"")</f>
        <v/>
      </c>
      <c r="P329" s="70" t="str">
        <f>IFERROR(INDEX('Controles de Corrupción'!$C$10:$AZ$249,MATCH(A329,'Controles de Corrupción'!$B$10:$B$249,0),42),"")</f>
        <v/>
      </c>
      <c r="Q329" s="62" t="str">
        <f>IFERROR(INDEX('Controles de Corrupción'!$C$10:$AZ$249,MATCH(A329,'Controles de Corrupción'!$B$10:$B$249,0),47),"")</f>
        <v/>
      </c>
    </row>
    <row r="330" spans="1:17" ht="51.75" customHeight="1" x14ac:dyDescent="0.25">
      <c r="A330" s="118" t="s">
        <v>953</v>
      </c>
      <c r="B330" s="967"/>
      <c r="C330" s="970"/>
      <c r="D330" s="800"/>
      <c r="E330" s="972"/>
      <c r="F330" s="801"/>
      <c r="G330" s="801"/>
      <c r="H330" s="965"/>
      <c r="I330" s="801"/>
      <c r="J330" s="801"/>
      <c r="K330" s="801"/>
      <c r="L330" s="801"/>
      <c r="M330" s="70" t="str">
        <f>IFERROR(INDEX('Controles de Corrupción'!$C$10:$AZ$249,MATCH(A330,'Controles de Corrupción'!$B$10:$B$249,0),4),"")</f>
        <v/>
      </c>
      <c r="N330" s="70" t="str">
        <f>IFERROR(INDEX('Controles de Corrupción'!$C$10:$AZ$249,MATCH(A330,'Controles de Corrupción'!$B$10:$B$249,0),40),"")</f>
        <v/>
      </c>
      <c r="O330" s="70" t="str">
        <f>IFERROR(INDEX('Controles de Corrupción'!$C$10:$AZ$249,MATCH(A330,'Controles de Corrupción'!$B$10:$B$249,0),41),"")</f>
        <v/>
      </c>
      <c r="P330" s="70" t="str">
        <f>IFERROR(INDEX('Controles de Corrupción'!$C$10:$AZ$249,MATCH(A330,'Controles de Corrupción'!$B$10:$B$249,0),42),"")</f>
        <v/>
      </c>
      <c r="Q330" s="62" t="str">
        <f>IFERROR(INDEX('Controles de Corrupción'!$C$10:$AZ$249,MATCH(A330,'Controles de Corrupción'!$B$10:$B$249,0),47),"")</f>
        <v/>
      </c>
    </row>
    <row r="331" spans="1:17" ht="51.75" customHeight="1" x14ac:dyDescent="0.25">
      <c r="A331" s="118" t="s">
        <v>954</v>
      </c>
      <c r="B331" s="967"/>
      <c r="C331" s="970"/>
      <c r="D331" s="800"/>
      <c r="E331" s="972"/>
      <c r="F331" s="801"/>
      <c r="G331" s="801"/>
      <c r="H331" s="965"/>
      <c r="I331" s="801"/>
      <c r="J331" s="801"/>
      <c r="K331" s="801"/>
      <c r="L331" s="801"/>
      <c r="M331" s="70" t="str">
        <f>IFERROR(INDEX('Controles de Corrupción'!$C$10:$AZ$249,MATCH(A331,'Controles de Corrupción'!$B$10:$B$249,0),4),"")</f>
        <v/>
      </c>
      <c r="N331" s="70" t="str">
        <f>IFERROR(INDEX('Controles de Corrupción'!$C$10:$AZ$249,MATCH(A331,'Controles de Corrupción'!$B$10:$B$249,0),40),"")</f>
        <v/>
      </c>
      <c r="O331" s="70" t="str">
        <f>IFERROR(INDEX('Controles de Corrupción'!$C$10:$AZ$249,MATCH(A331,'Controles de Corrupción'!$B$10:$B$249,0),41),"")</f>
        <v/>
      </c>
      <c r="P331" s="70" t="str">
        <f>IFERROR(INDEX('Controles de Corrupción'!$C$10:$AZ$249,MATCH(A331,'Controles de Corrupción'!$B$10:$B$249,0),42),"")</f>
        <v/>
      </c>
      <c r="Q331" s="62" t="str">
        <f>IFERROR(INDEX('Controles de Corrupción'!$C$10:$AZ$249,MATCH(A331,'Controles de Corrupción'!$B$10:$B$249,0),47),"")</f>
        <v/>
      </c>
    </row>
    <row r="332" spans="1:17" ht="51.75" customHeight="1" x14ac:dyDescent="0.25">
      <c r="A332" s="118" t="s">
        <v>955</v>
      </c>
      <c r="B332" s="967"/>
      <c r="C332" s="970"/>
      <c r="D332" s="800"/>
      <c r="E332" s="972"/>
      <c r="F332" s="801"/>
      <c r="G332" s="801"/>
      <c r="H332" s="965"/>
      <c r="I332" s="801"/>
      <c r="J332" s="801"/>
      <c r="K332" s="801"/>
      <c r="L332" s="801"/>
      <c r="M332" s="70" t="str">
        <f>IFERROR(INDEX('Controles de Corrupción'!$C$10:$AZ$249,MATCH(A332,'Controles de Corrupción'!$B$10:$B$249,0),4),"")</f>
        <v/>
      </c>
      <c r="N332" s="70" t="str">
        <f>IFERROR(INDEX('Controles de Corrupción'!$C$10:$AZ$249,MATCH(A332,'Controles de Corrupción'!$B$10:$B$249,0),40),"")</f>
        <v/>
      </c>
      <c r="O332" s="70" t="str">
        <f>IFERROR(INDEX('Controles de Corrupción'!$C$10:$AZ$249,MATCH(A332,'Controles de Corrupción'!$B$10:$B$249,0),41),"")</f>
        <v/>
      </c>
      <c r="P332" s="70" t="str">
        <f>IFERROR(INDEX('Controles de Corrupción'!$C$10:$AZ$249,MATCH(A332,'Controles de Corrupción'!$B$10:$B$249,0),42),"")</f>
        <v/>
      </c>
      <c r="Q332" s="62" t="str">
        <f>IFERROR(INDEX('Controles de Corrupción'!$C$10:$AZ$249,MATCH(A332,'Controles de Corrupción'!$B$10:$B$249,0),47),"")</f>
        <v/>
      </c>
    </row>
    <row r="333" spans="1:17" ht="51.75" customHeight="1" x14ac:dyDescent="0.25">
      <c r="A333" s="118" t="s">
        <v>956</v>
      </c>
      <c r="B333" s="968"/>
      <c r="C333" s="970"/>
      <c r="D333" s="800"/>
      <c r="E333" s="972"/>
      <c r="F333" s="801"/>
      <c r="G333" s="801"/>
      <c r="H333" s="879"/>
      <c r="I333" s="801"/>
      <c r="J333" s="801"/>
      <c r="K333" s="801"/>
      <c r="L333" s="801"/>
      <c r="M333" s="70" t="str">
        <f>IFERROR(INDEX('Controles de Corrupción'!$C$10:$AZ$249,MATCH(A333,'Controles de Corrupción'!$B$10:$B$249,0),4),"")</f>
        <v/>
      </c>
      <c r="N333" s="70" t="str">
        <f>IFERROR(INDEX('Controles de Corrupción'!$C$10:$AZ$249,MATCH(A333,'Controles de Corrupción'!$B$10:$B$249,0),40),"")</f>
        <v/>
      </c>
      <c r="O333" s="70" t="str">
        <f>IFERROR(INDEX('Controles de Corrupción'!$C$10:$AZ$249,MATCH(A333,'Controles de Corrupción'!$B$10:$B$249,0),41),"")</f>
        <v/>
      </c>
      <c r="P333" s="70" t="str">
        <f>IFERROR(INDEX('Controles de Corrupción'!$C$10:$AZ$249,MATCH(A333,'Controles de Corrupción'!$B$10:$B$249,0),42),"")</f>
        <v/>
      </c>
      <c r="Q333" s="62" t="str">
        <f>IFERROR(INDEX('Controles de Corrupción'!$C$10:$AZ$249,MATCH(A333,'Controles de Corrupción'!$B$10:$B$249,0),47),"")</f>
        <v/>
      </c>
    </row>
    <row r="334" spans="1:17" ht="51.75" customHeight="1" x14ac:dyDescent="0.25">
      <c r="A334" s="118" t="s">
        <v>957</v>
      </c>
      <c r="B334" s="966"/>
      <c r="C334" s="969" t="str">
        <f>IFERROR(INDEX('Riesgos de Corrupción'!$B$11:$BN$100,MATCH('Mapa Riesgo Corrupción'!B334,'Riesgos de Corrupción'!$B$11:$B$100,0),2),"")</f>
        <v/>
      </c>
      <c r="D334" s="804" t="str">
        <f>IFERROR(INDEX('Riesgos de Corrupción'!$B$11:$BN$100,MATCH('Mapa Riesgo Corrupción'!B334,'Riesgos de Corrupción'!$B$11:$B$100,0),4),"")</f>
        <v/>
      </c>
      <c r="E334" s="971" t="str">
        <f>IFERROR(INDEX('Riesgos de Corrupción'!$B$11:$BN$100,MATCH('Mapa Riesgo Corrupción'!B334,'Riesgos de Corrupción'!$B$11:$B$100,0),5),"")</f>
        <v/>
      </c>
      <c r="F334" s="878" t="str">
        <f>IFERROR(INDEX('Riesgos de Corrupción'!$B$11:$BN$100,MATCH('Mapa Riesgo Corrupción'!B334,'Riesgos de Corrupción'!$B$11:$B$100,0),18),"")</f>
        <v/>
      </c>
      <c r="G334" s="878" t="str">
        <f>IFERROR(INDEX('Riesgos de Corrupción'!$B$11:$BN$100,MATCH('Mapa Riesgo Corrupción'!B334,'Riesgos de Corrupción'!$B$11:$B$100,0),63),"")</f>
        <v/>
      </c>
      <c r="H334" s="964" t="str">
        <f>IFERROR(INDEX('Riesgos de Corrupción'!$B$11:$BN$100,MATCH('Mapa Riesgo Corrupción'!B334,'Riesgos de Corrupción'!$B$11:$B$100,0),64),"")</f>
        <v/>
      </c>
      <c r="I334" s="878" t="str">
        <f>IFERROR(INDEX('Controles de Corrupción'!$C$10:$AZ$249,MATCH('Mapa Riesgo Corrupción'!B334,'Controles de Corrupción'!$C$10:$C$249,0),33),"")</f>
        <v/>
      </c>
      <c r="J334" s="878" t="str">
        <f>IFERROR(INDEX('Controles de Corrupción'!$C$10:$AZ$249,MATCH('Mapa Riesgo Corrupción'!B334,'Controles de Corrupción'!$C$10:$C$249,0),36),"")</f>
        <v/>
      </c>
      <c r="K334" s="878" t="str">
        <f>IFERROR(INDEX('Controles de Corrupción'!$C$10:$AZ$249,MATCH('Mapa Riesgo Corrupción'!B334,'Controles de Corrupción'!$C$10:$C$249,0),37),"")</f>
        <v/>
      </c>
      <c r="L334" s="878" t="str">
        <f>IFERROR(INDEX('Controles de Corrupción'!$C$10:$AZ$249,MATCH('Mapa Riesgo Corrupción'!B334,'Controles de Corrupción'!$C$10:$C$249,0),38),"")</f>
        <v/>
      </c>
      <c r="M334" s="70" t="str">
        <f>IFERROR(INDEX('Controles de Corrupción'!$C$10:$AZ$249,MATCH(A334,'Controles de Corrupción'!$B$10:$B$249,0),4),"")</f>
        <v/>
      </c>
      <c r="N334" s="70" t="str">
        <f>IFERROR(INDEX('Controles de Corrupción'!$C$10:$AZ$249,MATCH(A334,'Controles de Corrupción'!$B$10:$B$249,0),40),"")</f>
        <v/>
      </c>
      <c r="O334" s="70" t="str">
        <f>IFERROR(INDEX('Controles de Corrupción'!$C$10:$AZ$249,MATCH(A334,'Controles de Corrupción'!$B$10:$B$249,0),41),"")</f>
        <v/>
      </c>
      <c r="P334" s="70" t="str">
        <f>IFERROR(INDEX('Controles de Corrupción'!$C$10:$AZ$249,MATCH(A334,'Controles de Corrupción'!$B$10:$B$249,0),42),"")</f>
        <v/>
      </c>
      <c r="Q334" s="62" t="str">
        <f>IFERROR(INDEX('Controles de Corrupción'!$C$10:$AZ$249,MATCH(A334,'Controles de Corrupción'!$B$10:$B$249,0),47),"")</f>
        <v/>
      </c>
    </row>
    <row r="335" spans="1:17" ht="51.75" customHeight="1" x14ac:dyDescent="0.25">
      <c r="A335" s="118" t="s">
        <v>958</v>
      </c>
      <c r="B335" s="967"/>
      <c r="C335" s="970"/>
      <c r="D335" s="800"/>
      <c r="E335" s="972"/>
      <c r="F335" s="801"/>
      <c r="G335" s="801"/>
      <c r="H335" s="965"/>
      <c r="I335" s="801"/>
      <c r="J335" s="801"/>
      <c r="K335" s="801"/>
      <c r="L335" s="801"/>
      <c r="M335" s="70" t="str">
        <f>IFERROR(INDEX('Controles de Corrupción'!$C$10:$AZ$249,MATCH(A335,'Controles de Corrupción'!$B$10:$B$249,0),4),"")</f>
        <v/>
      </c>
      <c r="N335" s="70" t="str">
        <f>IFERROR(INDEX('Controles de Corrupción'!$C$10:$AZ$249,MATCH(A335,'Controles de Corrupción'!$B$10:$B$249,0),40),"")</f>
        <v/>
      </c>
      <c r="O335" s="70" t="str">
        <f>IFERROR(INDEX('Controles de Corrupción'!$C$10:$AZ$249,MATCH(A335,'Controles de Corrupción'!$B$10:$B$249,0),41),"")</f>
        <v/>
      </c>
      <c r="P335" s="70" t="str">
        <f>IFERROR(INDEX('Controles de Corrupción'!$C$10:$AZ$249,MATCH(A335,'Controles de Corrupción'!$B$10:$B$249,0),42),"")</f>
        <v/>
      </c>
      <c r="Q335" s="62" t="str">
        <f>IFERROR(INDEX('Controles de Corrupción'!$C$10:$AZ$249,MATCH(A335,'Controles de Corrupción'!$B$10:$B$249,0),47),"")</f>
        <v/>
      </c>
    </row>
    <row r="336" spans="1:17" ht="51.75" customHeight="1" x14ac:dyDescent="0.25">
      <c r="A336" s="118" t="s">
        <v>959</v>
      </c>
      <c r="B336" s="967"/>
      <c r="C336" s="970"/>
      <c r="D336" s="800"/>
      <c r="E336" s="972"/>
      <c r="F336" s="801"/>
      <c r="G336" s="801"/>
      <c r="H336" s="965"/>
      <c r="I336" s="801"/>
      <c r="J336" s="801"/>
      <c r="K336" s="801"/>
      <c r="L336" s="801"/>
      <c r="M336" s="70" t="str">
        <f>IFERROR(INDEX('Controles de Corrupción'!$C$10:$AZ$249,MATCH(A336,'Controles de Corrupción'!$B$10:$B$249,0),4),"")</f>
        <v/>
      </c>
      <c r="N336" s="70" t="str">
        <f>IFERROR(INDEX('Controles de Corrupción'!$C$10:$AZ$249,MATCH(A336,'Controles de Corrupción'!$B$10:$B$249,0),40),"")</f>
        <v/>
      </c>
      <c r="O336" s="70" t="str">
        <f>IFERROR(INDEX('Controles de Corrupción'!$C$10:$AZ$249,MATCH(A336,'Controles de Corrupción'!$B$10:$B$249,0),41),"")</f>
        <v/>
      </c>
      <c r="P336" s="70" t="str">
        <f>IFERROR(INDEX('Controles de Corrupción'!$C$10:$AZ$249,MATCH(A336,'Controles de Corrupción'!$B$10:$B$249,0),42),"")</f>
        <v/>
      </c>
      <c r="Q336" s="62" t="str">
        <f>IFERROR(INDEX('Controles de Corrupción'!$C$10:$AZ$249,MATCH(A336,'Controles de Corrupción'!$B$10:$B$249,0),47),"")</f>
        <v/>
      </c>
    </row>
    <row r="337" spans="1:17" ht="51.75" customHeight="1" x14ac:dyDescent="0.25">
      <c r="A337" s="118" t="s">
        <v>960</v>
      </c>
      <c r="B337" s="967"/>
      <c r="C337" s="970"/>
      <c r="D337" s="800"/>
      <c r="E337" s="972"/>
      <c r="F337" s="801"/>
      <c r="G337" s="801"/>
      <c r="H337" s="965"/>
      <c r="I337" s="801"/>
      <c r="J337" s="801"/>
      <c r="K337" s="801"/>
      <c r="L337" s="801"/>
      <c r="M337" s="70" t="str">
        <f>IFERROR(INDEX('Controles de Corrupción'!$C$10:$AZ$249,MATCH(A337,'Controles de Corrupción'!$B$10:$B$249,0),4),"")</f>
        <v/>
      </c>
      <c r="N337" s="70" t="str">
        <f>IFERROR(INDEX('Controles de Corrupción'!$C$10:$AZ$249,MATCH(A337,'Controles de Corrupción'!$B$10:$B$249,0),40),"")</f>
        <v/>
      </c>
      <c r="O337" s="70" t="str">
        <f>IFERROR(INDEX('Controles de Corrupción'!$C$10:$AZ$249,MATCH(A337,'Controles de Corrupción'!$B$10:$B$249,0),41),"")</f>
        <v/>
      </c>
      <c r="P337" s="70" t="str">
        <f>IFERROR(INDEX('Controles de Corrupción'!$C$10:$AZ$249,MATCH(A337,'Controles de Corrupción'!$B$10:$B$249,0),42),"")</f>
        <v/>
      </c>
      <c r="Q337" s="62" t="str">
        <f>IFERROR(INDEX('Controles de Corrupción'!$C$10:$AZ$249,MATCH(A337,'Controles de Corrupción'!$B$10:$B$249,0),47),"")</f>
        <v/>
      </c>
    </row>
    <row r="338" spans="1:17" ht="51.75" customHeight="1" x14ac:dyDescent="0.25">
      <c r="A338" s="118" t="s">
        <v>961</v>
      </c>
      <c r="B338" s="967"/>
      <c r="C338" s="970"/>
      <c r="D338" s="800"/>
      <c r="E338" s="972"/>
      <c r="F338" s="801"/>
      <c r="G338" s="801"/>
      <c r="H338" s="965"/>
      <c r="I338" s="801"/>
      <c r="J338" s="801"/>
      <c r="K338" s="801"/>
      <c r="L338" s="801"/>
      <c r="M338" s="70" t="str">
        <f>IFERROR(INDEX('Controles de Corrupción'!$C$10:$AZ$249,MATCH(A338,'Controles de Corrupción'!$B$10:$B$249,0),4),"")</f>
        <v/>
      </c>
      <c r="N338" s="70" t="str">
        <f>IFERROR(INDEX('Controles de Corrupción'!$C$10:$AZ$249,MATCH(A338,'Controles de Corrupción'!$B$10:$B$249,0),40),"")</f>
        <v/>
      </c>
      <c r="O338" s="70" t="str">
        <f>IFERROR(INDEX('Controles de Corrupción'!$C$10:$AZ$249,MATCH(A338,'Controles de Corrupción'!$B$10:$B$249,0),41),"")</f>
        <v/>
      </c>
      <c r="P338" s="70" t="str">
        <f>IFERROR(INDEX('Controles de Corrupción'!$C$10:$AZ$249,MATCH(A338,'Controles de Corrupción'!$B$10:$B$249,0),42),"")</f>
        <v/>
      </c>
      <c r="Q338" s="62" t="str">
        <f>IFERROR(INDEX('Controles de Corrupción'!$C$10:$AZ$249,MATCH(A338,'Controles de Corrupción'!$B$10:$B$249,0),47),"")</f>
        <v/>
      </c>
    </row>
    <row r="339" spans="1:17" ht="51.75" customHeight="1" x14ac:dyDescent="0.25">
      <c r="A339" s="118" t="s">
        <v>962</v>
      </c>
      <c r="B339" s="968"/>
      <c r="C339" s="970"/>
      <c r="D339" s="800"/>
      <c r="E339" s="972"/>
      <c r="F339" s="801"/>
      <c r="G339" s="801"/>
      <c r="H339" s="879"/>
      <c r="I339" s="801"/>
      <c r="J339" s="801"/>
      <c r="K339" s="801"/>
      <c r="L339" s="801"/>
      <c r="M339" s="70" t="str">
        <f>IFERROR(INDEX('Controles de Corrupción'!$C$10:$AZ$249,MATCH(A339,'Controles de Corrupción'!$B$10:$B$249,0),4),"")</f>
        <v/>
      </c>
      <c r="N339" s="70" t="str">
        <f>IFERROR(INDEX('Controles de Corrupción'!$C$10:$AZ$249,MATCH(A339,'Controles de Corrupción'!$B$10:$B$249,0),40),"")</f>
        <v/>
      </c>
      <c r="O339" s="70" t="str">
        <f>IFERROR(INDEX('Controles de Corrupción'!$C$10:$AZ$249,MATCH(A339,'Controles de Corrupción'!$B$10:$B$249,0),41),"")</f>
        <v/>
      </c>
      <c r="P339" s="70" t="str">
        <f>IFERROR(INDEX('Controles de Corrupción'!$C$10:$AZ$249,MATCH(A339,'Controles de Corrupción'!$B$10:$B$249,0),42),"")</f>
        <v/>
      </c>
      <c r="Q339" s="62" t="str">
        <f>IFERROR(INDEX('Controles de Corrupción'!$C$10:$AZ$249,MATCH(A339,'Controles de Corrupción'!$B$10:$B$249,0),47),"")</f>
        <v/>
      </c>
    </row>
    <row r="340" spans="1:17" ht="51.75" customHeight="1" x14ac:dyDescent="0.25">
      <c r="A340" s="118" t="s">
        <v>963</v>
      </c>
      <c r="B340" s="966"/>
      <c r="C340" s="969" t="str">
        <f>IFERROR(INDEX('Riesgos de Corrupción'!$B$11:$BN$100,MATCH('Mapa Riesgo Corrupción'!B340,'Riesgos de Corrupción'!$B$11:$B$100,0),2),"")</f>
        <v/>
      </c>
      <c r="D340" s="804" t="str">
        <f>IFERROR(INDEX('Riesgos de Corrupción'!$B$11:$BN$100,MATCH('Mapa Riesgo Corrupción'!B340,'Riesgos de Corrupción'!$B$11:$B$100,0),4),"")</f>
        <v/>
      </c>
      <c r="E340" s="971" t="str">
        <f>IFERROR(INDEX('Riesgos de Corrupción'!$B$11:$BN$100,MATCH('Mapa Riesgo Corrupción'!B340,'Riesgos de Corrupción'!$B$11:$B$100,0),5),"")</f>
        <v/>
      </c>
      <c r="F340" s="878" t="str">
        <f>IFERROR(INDEX('Riesgos de Corrupción'!$B$11:$BN$100,MATCH('Mapa Riesgo Corrupción'!B340,'Riesgos de Corrupción'!$B$11:$B$100,0),18),"")</f>
        <v/>
      </c>
      <c r="G340" s="878" t="str">
        <f>IFERROR(INDEX('Riesgos de Corrupción'!$B$11:$BN$100,MATCH('Mapa Riesgo Corrupción'!B340,'Riesgos de Corrupción'!$B$11:$B$100,0),63),"")</f>
        <v/>
      </c>
      <c r="H340" s="964" t="str">
        <f>IFERROR(INDEX('Riesgos de Corrupción'!$B$11:$BN$100,MATCH('Mapa Riesgo Corrupción'!B340,'Riesgos de Corrupción'!$B$11:$B$100,0),64),"")</f>
        <v/>
      </c>
      <c r="I340" s="878" t="str">
        <f>IFERROR(INDEX('Controles de Corrupción'!$C$10:$AZ$249,MATCH('Mapa Riesgo Corrupción'!B340,'Controles de Corrupción'!$C$10:$C$249,0),33),"")</f>
        <v/>
      </c>
      <c r="J340" s="878" t="str">
        <f>IFERROR(INDEX('Controles de Corrupción'!$C$10:$AZ$249,MATCH('Mapa Riesgo Corrupción'!B340,'Controles de Corrupción'!$C$10:$C$249,0),36),"")</f>
        <v/>
      </c>
      <c r="K340" s="878" t="str">
        <f>IFERROR(INDEX('Controles de Corrupción'!$C$10:$AZ$249,MATCH('Mapa Riesgo Corrupción'!B340,'Controles de Corrupción'!$C$10:$C$249,0),37),"")</f>
        <v/>
      </c>
      <c r="L340" s="878" t="str">
        <f>IFERROR(INDEX('Controles de Corrupción'!$C$10:$AZ$249,MATCH('Mapa Riesgo Corrupción'!B340,'Controles de Corrupción'!$C$10:$C$249,0),38),"")</f>
        <v/>
      </c>
      <c r="M340" s="70" t="str">
        <f>IFERROR(INDEX('Controles de Corrupción'!$C$10:$AZ$249,MATCH(A340,'Controles de Corrupción'!$B$10:$B$249,0),4),"")</f>
        <v/>
      </c>
      <c r="N340" s="70" t="str">
        <f>IFERROR(INDEX('Controles de Corrupción'!$C$10:$AZ$249,MATCH(A340,'Controles de Corrupción'!$B$10:$B$249,0),40),"")</f>
        <v/>
      </c>
      <c r="O340" s="70" t="str">
        <f>IFERROR(INDEX('Controles de Corrupción'!$C$10:$AZ$249,MATCH(A340,'Controles de Corrupción'!$B$10:$B$249,0),41),"")</f>
        <v/>
      </c>
      <c r="P340" s="70" t="str">
        <f>IFERROR(INDEX('Controles de Corrupción'!$C$10:$AZ$249,MATCH(A340,'Controles de Corrupción'!$B$10:$B$249,0),42),"")</f>
        <v/>
      </c>
      <c r="Q340" s="62" t="str">
        <f>IFERROR(INDEX('Controles de Corrupción'!$C$10:$AZ$249,MATCH(A340,'Controles de Corrupción'!$B$10:$B$249,0),47),"")</f>
        <v/>
      </c>
    </row>
    <row r="341" spans="1:17" ht="51.75" customHeight="1" x14ac:dyDescent="0.25">
      <c r="A341" s="118" t="s">
        <v>964</v>
      </c>
      <c r="B341" s="967"/>
      <c r="C341" s="970"/>
      <c r="D341" s="800"/>
      <c r="E341" s="972"/>
      <c r="F341" s="801"/>
      <c r="G341" s="801"/>
      <c r="H341" s="965"/>
      <c r="I341" s="801"/>
      <c r="J341" s="801"/>
      <c r="K341" s="801"/>
      <c r="L341" s="801"/>
      <c r="M341" s="70" t="str">
        <f>IFERROR(INDEX('Controles de Corrupción'!$C$10:$AZ$249,MATCH(A341,'Controles de Corrupción'!$B$10:$B$249,0),4),"")</f>
        <v/>
      </c>
      <c r="N341" s="70" t="str">
        <f>IFERROR(INDEX('Controles de Corrupción'!$C$10:$AZ$249,MATCH(A341,'Controles de Corrupción'!$B$10:$B$249,0),40),"")</f>
        <v/>
      </c>
      <c r="O341" s="70" t="str">
        <f>IFERROR(INDEX('Controles de Corrupción'!$C$10:$AZ$249,MATCH(A341,'Controles de Corrupción'!$B$10:$B$249,0),41),"")</f>
        <v/>
      </c>
      <c r="P341" s="70" t="str">
        <f>IFERROR(INDEX('Controles de Corrupción'!$C$10:$AZ$249,MATCH(A341,'Controles de Corrupción'!$B$10:$B$249,0),42),"")</f>
        <v/>
      </c>
      <c r="Q341" s="62" t="str">
        <f>IFERROR(INDEX('Controles de Corrupción'!$C$10:$AZ$249,MATCH(A341,'Controles de Corrupción'!$B$10:$B$249,0),47),"")</f>
        <v/>
      </c>
    </row>
    <row r="342" spans="1:17" ht="51.75" customHeight="1" x14ac:dyDescent="0.25">
      <c r="A342" s="118" t="s">
        <v>965</v>
      </c>
      <c r="B342" s="967"/>
      <c r="C342" s="970"/>
      <c r="D342" s="800"/>
      <c r="E342" s="972"/>
      <c r="F342" s="801"/>
      <c r="G342" s="801"/>
      <c r="H342" s="965"/>
      <c r="I342" s="801"/>
      <c r="J342" s="801"/>
      <c r="K342" s="801"/>
      <c r="L342" s="801"/>
      <c r="M342" s="70" t="str">
        <f>IFERROR(INDEX('Controles de Corrupción'!$C$10:$AZ$249,MATCH(A342,'Controles de Corrupción'!$B$10:$B$249,0),4),"")</f>
        <v/>
      </c>
      <c r="N342" s="70" t="str">
        <f>IFERROR(INDEX('Controles de Corrupción'!$C$10:$AZ$249,MATCH(A342,'Controles de Corrupción'!$B$10:$B$249,0),40),"")</f>
        <v/>
      </c>
      <c r="O342" s="70" t="str">
        <f>IFERROR(INDEX('Controles de Corrupción'!$C$10:$AZ$249,MATCH(A342,'Controles de Corrupción'!$B$10:$B$249,0),41),"")</f>
        <v/>
      </c>
      <c r="P342" s="70" t="str">
        <f>IFERROR(INDEX('Controles de Corrupción'!$C$10:$AZ$249,MATCH(A342,'Controles de Corrupción'!$B$10:$B$249,0),42),"")</f>
        <v/>
      </c>
      <c r="Q342" s="62" t="str">
        <f>IFERROR(INDEX('Controles de Corrupción'!$C$10:$AZ$249,MATCH(A342,'Controles de Corrupción'!$B$10:$B$249,0),47),"")</f>
        <v/>
      </c>
    </row>
    <row r="343" spans="1:17" ht="51.75" customHeight="1" x14ac:dyDescent="0.25">
      <c r="A343" s="118" t="s">
        <v>966</v>
      </c>
      <c r="B343" s="967"/>
      <c r="C343" s="970"/>
      <c r="D343" s="800"/>
      <c r="E343" s="972"/>
      <c r="F343" s="801"/>
      <c r="G343" s="801"/>
      <c r="H343" s="965"/>
      <c r="I343" s="801"/>
      <c r="J343" s="801"/>
      <c r="K343" s="801"/>
      <c r="L343" s="801"/>
      <c r="M343" s="70" t="str">
        <f>IFERROR(INDEX('Controles de Corrupción'!$C$10:$AZ$249,MATCH(A343,'Controles de Corrupción'!$B$10:$B$249,0),4),"")</f>
        <v/>
      </c>
      <c r="N343" s="70" t="str">
        <f>IFERROR(INDEX('Controles de Corrupción'!$C$10:$AZ$249,MATCH(A343,'Controles de Corrupción'!$B$10:$B$249,0),40),"")</f>
        <v/>
      </c>
      <c r="O343" s="70" t="str">
        <f>IFERROR(INDEX('Controles de Corrupción'!$C$10:$AZ$249,MATCH(A343,'Controles de Corrupción'!$B$10:$B$249,0),41),"")</f>
        <v/>
      </c>
      <c r="P343" s="70" t="str">
        <f>IFERROR(INDEX('Controles de Corrupción'!$C$10:$AZ$249,MATCH(A343,'Controles de Corrupción'!$B$10:$B$249,0),42),"")</f>
        <v/>
      </c>
      <c r="Q343" s="62" t="str">
        <f>IFERROR(INDEX('Controles de Corrupción'!$C$10:$AZ$249,MATCH(A343,'Controles de Corrupción'!$B$10:$B$249,0),47),"")</f>
        <v/>
      </c>
    </row>
    <row r="344" spans="1:17" ht="51.75" customHeight="1" x14ac:dyDescent="0.25">
      <c r="A344" s="118" t="s">
        <v>967</v>
      </c>
      <c r="B344" s="967"/>
      <c r="C344" s="970"/>
      <c r="D344" s="800"/>
      <c r="E344" s="972"/>
      <c r="F344" s="801"/>
      <c r="G344" s="801"/>
      <c r="H344" s="965"/>
      <c r="I344" s="801"/>
      <c r="J344" s="801"/>
      <c r="K344" s="801"/>
      <c r="L344" s="801"/>
      <c r="M344" s="70" t="str">
        <f>IFERROR(INDEX('Controles de Corrupción'!$C$10:$AZ$249,MATCH(A344,'Controles de Corrupción'!$B$10:$B$249,0),4),"")</f>
        <v/>
      </c>
      <c r="N344" s="70" t="str">
        <f>IFERROR(INDEX('Controles de Corrupción'!$C$10:$AZ$249,MATCH(A344,'Controles de Corrupción'!$B$10:$B$249,0),40),"")</f>
        <v/>
      </c>
      <c r="O344" s="70" t="str">
        <f>IFERROR(INDEX('Controles de Corrupción'!$C$10:$AZ$249,MATCH(A344,'Controles de Corrupción'!$B$10:$B$249,0),41),"")</f>
        <v/>
      </c>
      <c r="P344" s="70" t="str">
        <f>IFERROR(INDEX('Controles de Corrupción'!$C$10:$AZ$249,MATCH(A344,'Controles de Corrupción'!$B$10:$B$249,0),42),"")</f>
        <v/>
      </c>
      <c r="Q344" s="62" t="str">
        <f>IFERROR(INDEX('Controles de Corrupción'!$C$10:$AZ$249,MATCH(A344,'Controles de Corrupción'!$B$10:$B$249,0),47),"")</f>
        <v/>
      </c>
    </row>
    <row r="345" spans="1:17" ht="51.75" customHeight="1" x14ac:dyDescent="0.25">
      <c r="A345" s="118" t="s">
        <v>968</v>
      </c>
      <c r="B345" s="968"/>
      <c r="C345" s="970"/>
      <c r="D345" s="800"/>
      <c r="E345" s="972"/>
      <c r="F345" s="801"/>
      <c r="G345" s="801"/>
      <c r="H345" s="879"/>
      <c r="I345" s="801"/>
      <c r="J345" s="801"/>
      <c r="K345" s="801"/>
      <c r="L345" s="801"/>
      <c r="M345" s="70" t="str">
        <f>IFERROR(INDEX('Controles de Corrupción'!$C$10:$AZ$249,MATCH(A345,'Controles de Corrupción'!$B$10:$B$249,0),4),"")</f>
        <v/>
      </c>
      <c r="N345" s="70" t="str">
        <f>IFERROR(INDEX('Controles de Corrupción'!$C$10:$AZ$249,MATCH(A345,'Controles de Corrupción'!$B$10:$B$249,0),40),"")</f>
        <v/>
      </c>
      <c r="O345" s="70" t="str">
        <f>IFERROR(INDEX('Controles de Corrupción'!$C$10:$AZ$249,MATCH(A345,'Controles de Corrupción'!$B$10:$B$249,0),41),"")</f>
        <v/>
      </c>
      <c r="P345" s="70" t="str">
        <f>IFERROR(INDEX('Controles de Corrupción'!$C$10:$AZ$249,MATCH(A345,'Controles de Corrupción'!$B$10:$B$249,0),42),"")</f>
        <v/>
      </c>
      <c r="Q345" s="62" t="str">
        <f>IFERROR(INDEX('Controles de Corrupción'!$C$10:$AZ$249,MATCH(A345,'Controles de Corrupción'!$B$10:$B$249,0),47),"")</f>
        <v/>
      </c>
    </row>
    <row r="346" spans="1:17" ht="51.75" customHeight="1" x14ac:dyDescent="0.25">
      <c r="A346" s="118" t="s">
        <v>969</v>
      </c>
      <c r="B346" s="966"/>
      <c r="C346" s="969" t="str">
        <f>IFERROR(INDEX('Riesgos de Corrupción'!$B$11:$BN$100,MATCH('Mapa Riesgo Corrupción'!B346,'Riesgos de Corrupción'!$B$11:$B$100,0),2),"")</f>
        <v/>
      </c>
      <c r="D346" s="804" t="str">
        <f>IFERROR(INDEX('Riesgos de Corrupción'!$B$11:$BN$100,MATCH('Mapa Riesgo Corrupción'!B346,'Riesgos de Corrupción'!$B$11:$B$100,0),4),"")</f>
        <v/>
      </c>
      <c r="E346" s="971" t="str">
        <f>IFERROR(INDEX('Riesgos de Corrupción'!$B$11:$BN$100,MATCH('Mapa Riesgo Corrupción'!B346,'Riesgos de Corrupción'!$B$11:$B$100,0),5),"")</f>
        <v/>
      </c>
      <c r="F346" s="878" t="str">
        <f>IFERROR(INDEX('Riesgos de Corrupción'!$B$11:$BN$100,MATCH('Mapa Riesgo Corrupción'!B346,'Riesgos de Corrupción'!$B$11:$B$100,0),18),"")</f>
        <v/>
      </c>
      <c r="G346" s="878" t="str">
        <f>IFERROR(INDEX('Riesgos de Corrupción'!$B$11:$BN$100,MATCH('Mapa Riesgo Corrupción'!B346,'Riesgos de Corrupción'!$B$11:$B$100,0),63),"")</f>
        <v/>
      </c>
      <c r="H346" s="964" t="str">
        <f>IFERROR(INDEX('Riesgos de Corrupción'!$B$11:$BN$100,MATCH('Mapa Riesgo Corrupción'!B346,'Riesgos de Corrupción'!$B$11:$B$100,0),64),"")</f>
        <v/>
      </c>
      <c r="I346" s="878" t="str">
        <f>IFERROR(INDEX('Controles de Corrupción'!$C$10:$AZ$249,MATCH('Mapa Riesgo Corrupción'!B346,'Controles de Corrupción'!$C$10:$C$249,0),33),"")</f>
        <v/>
      </c>
      <c r="J346" s="878" t="str">
        <f>IFERROR(INDEX('Controles de Corrupción'!$C$10:$AZ$249,MATCH('Mapa Riesgo Corrupción'!B346,'Controles de Corrupción'!$C$10:$C$249,0),36),"")</f>
        <v/>
      </c>
      <c r="K346" s="878" t="str">
        <f>IFERROR(INDEX('Controles de Corrupción'!$C$10:$AZ$249,MATCH('Mapa Riesgo Corrupción'!B346,'Controles de Corrupción'!$C$10:$C$249,0),37),"")</f>
        <v/>
      </c>
      <c r="L346" s="878" t="str">
        <f>IFERROR(INDEX('Controles de Corrupción'!$C$10:$AZ$249,MATCH('Mapa Riesgo Corrupción'!B346,'Controles de Corrupción'!$C$10:$C$249,0),38),"")</f>
        <v/>
      </c>
      <c r="M346" s="70" t="str">
        <f>IFERROR(INDEX('Controles de Corrupción'!$C$10:$AZ$249,MATCH(A346,'Controles de Corrupción'!$B$10:$B$249,0),4),"")</f>
        <v/>
      </c>
      <c r="N346" s="70" t="str">
        <f>IFERROR(INDEX('Controles de Corrupción'!$C$10:$AZ$249,MATCH(A346,'Controles de Corrupción'!$B$10:$B$249,0),40),"")</f>
        <v/>
      </c>
      <c r="O346" s="70" t="str">
        <f>IFERROR(INDEX('Controles de Corrupción'!$C$10:$AZ$249,MATCH(A346,'Controles de Corrupción'!$B$10:$B$249,0),41),"")</f>
        <v/>
      </c>
      <c r="P346" s="70" t="str">
        <f>IFERROR(INDEX('Controles de Corrupción'!$C$10:$AZ$249,MATCH(A346,'Controles de Corrupción'!$B$10:$B$249,0),42),"")</f>
        <v/>
      </c>
      <c r="Q346" s="62" t="str">
        <f>IFERROR(INDEX('Controles de Corrupción'!$C$10:$AZ$249,MATCH(A346,'Controles de Corrupción'!$B$10:$B$249,0),47),"")</f>
        <v/>
      </c>
    </row>
    <row r="347" spans="1:17" ht="51.75" customHeight="1" x14ac:dyDescent="0.25">
      <c r="A347" s="118" t="s">
        <v>970</v>
      </c>
      <c r="B347" s="967"/>
      <c r="C347" s="970"/>
      <c r="D347" s="800"/>
      <c r="E347" s="972"/>
      <c r="F347" s="801"/>
      <c r="G347" s="801"/>
      <c r="H347" s="965"/>
      <c r="I347" s="801"/>
      <c r="J347" s="801"/>
      <c r="K347" s="801"/>
      <c r="L347" s="801"/>
      <c r="M347" s="70" t="str">
        <f>IFERROR(INDEX('Controles de Corrupción'!$C$10:$AZ$249,MATCH(A347,'Controles de Corrupción'!$B$10:$B$249,0),4),"")</f>
        <v/>
      </c>
      <c r="N347" s="70" t="str">
        <f>IFERROR(INDEX('Controles de Corrupción'!$C$10:$AZ$249,MATCH(A347,'Controles de Corrupción'!$B$10:$B$249,0),40),"")</f>
        <v/>
      </c>
      <c r="O347" s="70" t="str">
        <f>IFERROR(INDEX('Controles de Corrupción'!$C$10:$AZ$249,MATCH(A347,'Controles de Corrupción'!$B$10:$B$249,0),41),"")</f>
        <v/>
      </c>
      <c r="P347" s="70" t="str">
        <f>IFERROR(INDEX('Controles de Corrupción'!$C$10:$AZ$249,MATCH(A347,'Controles de Corrupción'!$B$10:$B$249,0),42),"")</f>
        <v/>
      </c>
      <c r="Q347" s="62" t="str">
        <f>IFERROR(INDEX('Controles de Corrupción'!$C$10:$AZ$249,MATCH(A347,'Controles de Corrupción'!$B$10:$B$249,0),47),"")</f>
        <v/>
      </c>
    </row>
    <row r="348" spans="1:17" ht="51.75" customHeight="1" x14ac:dyDescent="0.25">
      <c r="A348" s="118" t="s">
        <v>971</v>
      </c>
      <c r="B348" s="967"/>
      <c r="C348" s="970"/>
      <c r="D348" s="800"/>
      <c r="E348" s="972"/>
      <c r="F348" s="801"/>
      <c r="G348" s="801"/>
      <c r="H348" s="965"/>
      <c r="I348" s="801"/>
      <c r="J348" s="801"/>
      <c r="K348" s="801"/>
      <c r="L348" s="801"/>
      <c r="M348" s="70" t="str">
        <f>IFERROR(INDEX('Controles de Corrupción'!$C$10:$AZ$249,MATCH(A348,'Controles de Corrupción'!$B$10:$B$249,0),4),"")</f>
        <v/>
      </c>
      <c r="N348" s="70" t="str">
        <f>IFERROR(INDEX('Controles de Corrupción'!$C$10:$AZ$249,MATCH(A348,'Controles de Corrupción'!$B$10:$B$249,0),40),"")</f>
        <v/>
      </c>
      <c r="O348" s="70" t="str">
        <f>IFERROR(INDEX('Controles de Corrupción'!$C$10:$AZ$249,MATCH(A348,'Controles de Corrupción'!$B$10:$B$249,0),41),"")</f>
        <v/>
      </c>
      <c r="P348" s="70" t="str">
        <f>IFERROR(INDEX('Controles de Corrupción'!$C$10:$AZ$249,MATCH(A348,'Controles de Corrupción'!$B$10:$B$249,0),42),"")</f>
        <v/>
      </c>
      <c r="Q348" s="62" t="str">
        <f>IFERROR(INDEX('Controles de Corrupción'!$C$10:$AZ$249,MATCH(A348,'Controles de Corrupción'!$B$10:$B$249,0),47),"")</f>
        <v/>
      </c>
    </row>
    <row r="349" spans="1:17" ht="51.75" customHeight="1" x14ac:dyDescent="0.25">
      <c r="A349" s="118" t="s">
        <v>972</v>
      </c>
      <c r="B349" s="967"/>
      <c r="C349" s="970"/>
      <c r="D349" s="800"/>
      <c r="E349" s="972"/>
      <c r="F349" s="801"/>
      <c r="G349" s="801"/>
      <c r="H349" s="965"/>
      <c r="I349" s="801"/>
      <c r="J349" s="801"/>
      <c r="K349" s="801"/>
      <c r="L349" s="801"/>
      <c r="M349" s="70" t="str">
        <f>IFERROR(INDEX('Controles de Corrupción'!$C$10:$AZ$249,MATCH(A349,'Controles de Corrupción'!$B$10:$B$249,0),4),"")</f>
        <v/>
      </c>
      <c r="N349" s="70" t="str">
        <f>IFERROR(INDEX('Controles de Corrupción'!$C$10:$AZ$249,MATCH(A349,'Controles de Corrupción'!$B$10:$B$249,0),40),"")</f>
        <v/>
      </c>
      <c r="O349" s="70" t="str">
        <f>IFERROR(INDEX('Controles de Corrupción'!$C$10:$AZ$249,MATCH(A349,'Controles de Corrupción'!$B$10:$B$249,0),41),"")</f>
        <v/>
      </c>
      <c r="P349" s="70" t="str">
        <f>IFERROR(INDEX('Controles de Corrupción'!$C$10:$AZ$249,MATCH(A349,'Controles de Corrupción'!$B$10:$B$249,0),42),"")</f>
        <v/>
      </c>
      <c r="Q349" s="62" t="str">
        <f>IFERROR(INDEX('Controles de Corrupción'!$C$10:$AZ$249,MATCH(A349,'Controles de Corrupción'!$B$10:$B$249,0),47),"")</f>
        <v/>
      </c>
    </row>
    <row r="350" spans="1:17" ht="51.75" customHeight="1" x14ac:dyDescent="0.25">
      <c r="A350" s="118" t="s">
        <v>973</v>
      </c>
      <c r="B350" s="967"/>
      <c r="C350" s="970"/>
      <c r="D350" s="800"/>
      <c r="E350" s="972"/>
      <c r="F350" s="801"/>
      <c r="G350" s="801"/>
      <c r="H350" s="965"/>
      <c r="I350" s="801"/>
      <c r="J350" s="801"/>
      <c r="K350" s="801"/>
      <c r="L350" s="801"/>
      <c r="M350" s="70" t="str">
        <f>IFERROR(INDEX('Controles de Corrupción'!$C$10:$AZ$249,MATCH(A350,'Controles de Corrupción'!$B$10:$B$249,0),4),"")</f>
        <v/>
      </c>
      <c r="N350" s="70" t="str">
        <f>IFERROR(INDEX('Controles de Corrupción'!$C$10:$AZ$249,MATCH(A350,'Controles de Corrupción'!$B$10:$B$249,0),40),"")</f>
        <v/>
      </c>
      <c r="O350" s="70" t="str">
        <f>IFERROR(INDEX('Controles de Corrupción'!$C$10:$AZ$249,MATCH(A350,'Controles de Corrupción'!$B$10:$B$249,0),41),"")</f>
        <v/>
      </c>
      <c r="P350" s="70" t="str">
        <f>IFERROR(INDEX('Controles de Corrupción'!$C$10:$AZ$249,MATCH(A350,'Controles de Corrupción'!$B$10:$B$249,0),42),"")</f>
        <v/>
      </c>
      <c r="Q350" s="62" t="str">
        <f>IFERROR(INDEX('Controles de Corrupción'!$C$10:$AZ$249,MATCH(A350,'Controles de Corrupción'!$B$10:$B$249,0),47),"")</f>
        <v/>
      </c>
    </row>
    <row r="351" spans="1:17" ht="51.75" customHeight="1" x14ac:dyDescent="0.25">
      <c r="A351" s="118" t="s">
        <v>974</v>
      </c>
      <c r="B351" s="968"/>
      <c r="C351" s="970"/>
      <c r="D351" s="800"/>
      <c r="E351" s="972"/>
      <c r="F351" s="801"/>
      <c r="G351" s="801"/>
      <c r="H351" s="879"/>
      <c r="I351" s="801"/>
      <c r="J351" s="801"/>
      <c r="K351" s="801"/>
      <c r="L351" s="801"/>
      <c r="M351" s="70" t="str">
        <f>IFERROR(INDEX('Controles de Corrupción'!$C$10:$AZ$249,MATCH(A351,'Controles de Corrupción'!$B$10:$B$249,0),4),"")</f>
        <v/>
      </c>
      <c r="N351" s="70" t="str">
        <f>IFERROR(INDEX('Controles de Corrupción'!$C$10:$AZ$249,MATCH(A351,'Controles de Corrupción'!$B$10:$B$249,0),40),"")</f>
        <v/>
      </c>
      <c r="O351" s="70" t="str">
        <f>IFERROR(INDEX('Controles de Corrupción'!$C$10:$AZ$249,MATCH(A351,'Controles de Corrupción'!$B$10:$B$249,0),41),"")</f>
        <v/>
      </c>
      <c r="P351" s="70" t="str">
        <f>IFERROR(INDEX('Controles de Corrupción'!$C$10:$AZ$249,MATCH(A351,'Controles de Corrupción'!$B$10:$B$249,0),42),"")</f>
        <v/>
      </c>
      <c r="Q351" s="62" t="str">
        <f>IFERROR(INDEX('Controles de Corrupción'!$C$10:$AZ$249,MATCH(A351,'Controles de Corrupción'!$B$10:$B$249,0),47),"")</f>
        <v/>
      </c>
    </row>
    <row r="352" spans="1:17" ht="51.75" customHeight="1" x14ac:dyDescent="0.25">
      <c r="A352" s="118" t="s">
        <v>975</v>
      </c>
      <c r="B352" s="966"/>
      <c r="C352" s="969" t="str">
        <f>IFERROR(INDEX('Riesgos de Corrupción'!$B$11:$BN$100,MATCH('Mapa Riesgo Corrupción'!B352,'Riesgos de Corrupción'!$B$11:$B$100,0),2),"")</f>
        <v/>
      </c>
      <c r="D352" s="804" t="str">
        <f>IFERROR(INDEX('Riesgos de Corrupción'!$B$11:$BN$100,MATCH('Mapa Riesgo Corrupción'!B352,'Riesgos de Corrupción'!$B$11:$B$100,0),4),"")</f>
        <v/>
      </c>
      <c r="E352" s="971" t="str">
        <f>IFERROR(INDEX('Riesgos de Corrupción'!$B$11:$BN$100,MATCH('Mapa Riesgo Corrupción'!B352,'Riesgos de Corrupción'!$B$11:$B$100,0),5),"")</f>
        <v/>
      </c>
      <c r="F352" s="878" t="str">
        <f>IFERROR(INDEX('Riesgos de Corrupción'!$B$11:$BN$100,MATCH('Mapa Riesgo Corrupción'!B352,'Riesgos de Corrupción'!$B$11:$B$100,0),18),"")</f>
        <v/>
      </c>
      <c r="G352" s="878" t="str">
        <f>IFERROR(INDEX('Riesgos de Corrupción'!$B$11:$BN$100,MATCH('Mapa Riesgo Corrupción'!B352,'Riesgos de Corrupción'!$B$11:$B$100,0),63),"")</f>
        <v/>
      </c>
      <c r="H352" s="964" t="str">
        <f>IFERROR(INDEX('Riesgos de Corrupción'!$B$11:$BN$100,MATCH('Mapa Riesgo Corrupción'!B352,'Riesgos de Corrupción'!$B$11:$B$100,0),64),"")</f>
        <v/>
      </c>
      <c r="I352" s="878" t="str">
        <f>IFERROR(INDEX('Controles de Corrupción'!$C$10:$AZ$249,MATCH('Mapa Riesgo Corrupción'!B352,'Controles de Corrupción'!$C$10:$C$249,0),33),"")</f>
        <v/>
      </c>
      <c r="J352" s="878" t="str">
        <f>IFERROR(INDEX('Controles de Corrupción'!$C$10:$AZ$249,MATCH('Mapa Riesgo Corrupción'!B352,'Controles de Corrupción'!$C$10:$C$249,0),36),"")</f>
        <v/>
      </c>
      <c r="K352" s="878" t="str">
        <f>IFERROR(INDEX('Controles de Corrupción'!$C$10:$AZ$249,MATCH('Mapa Riesgo Corrupción'!B352,'Controles de Corrupción'!$C$10:$C$249,0),37),"")</f>
        <v/>
      </c>
      <c r="L352" s="878" t="str">
        <f>IFERROR(INDEX('Controles de Corrupción'!$C$10:$AZ$249,MATCH('Mapa Riesgo Corrupción'!B352,'Controles de Corrupción'!$C$10:$C$249,0),38),"")</f>
        <v/>
      </c>
      <c r="M352" s="70" t="str">
        <f>IFERROR(INDEX('Controles de Corrupción'!$C$10:$AZ$249,MATCH(A352,'Controles de Corrupción'!$B$10:$B$249,0),4),"")</f>
        <v/>
      </c>
      <c r="N352" s="70" t="str">
        <f>IFERROR(INDEX('Controles de Corrupción'!$C$10:$AZ$249,MATCH(A352,'Controles de Corrupción'!$B$10:$B$249,0),40),"")</f>
        <v/>
      </c>
      <c r="O352" s="70" t="str">
        <f>IFERROR(INDEX('Controles de Corrupción'!$C$10:$AZ$249,MATCH(A352,'Controles de Corrupción'!$B$10:$B$249,0),41),"")</f>
        <v/>
      </c>
      <c r="P352" s="70" t="str">
        <f>IFERROR(INDEX('Controles de Corrupción'!$C$10:$AZ$249,MATCH(A352,'Controles de Corrupción'!$B$10:$B$249,0),42),"")</f>
        <v/>
      </c>
      <c r="Q352" s="62" t="str">
        <f>IFERROR(INDEX('Controles de Corrupción'!$C$10:$AZ$249,MATCH(A352,'Controles de Corrupción'!$B$10:$B$249,0),47),"")</f>
        <v/>
      </c>
    </row>
    <row r="353" spans="1:17" ht="51.75" customHeight="1" x14ac:dyDescent="0.25">
      <c r="A353" s="118" t="s">
        <v>976</v>
      </c>
      <c r="B353" s="967"/>
      <c r="C353" s="970"/>
      <c r="D353" s="800"/>
      <c r="E353" s="972"/>
      <c r="F353" s="801"/>
      <c r="G353" s="801"/>
      <c r="H353" s="965"/>
      <c r="I353" s="801"/>
      <c r="J353" s="801"/>
      <c r="K353" s="801"/>
      <c r="L353" s="801"/>
      <c r="M353" s="70" t="str">
        <f>IFERROR(INDEX('Controles de Corrupción'!$C$10:$AZ$249,MATCH(A353,'Controles de Corrupción'!$B$10:$B$249,0),4),"")</f>
        <v/>
      </c>
      <c r="N353" s="70" t="str">
        <f>IFERROR(INDEX('Controles de Corrupción'!$C$10:$AZ$249,MATCH(A353,'Controles de Corrupción'!$B$10:$B$249,0),40),"")</f>
        <v/>
      </c>
      <c r="O353" s="70" t="str">
        <f>IFERROR(INDEX('Controles de Corrupción'!$C$10:$AZ$249,MATCH(A353,'Controles de Corrupción'!$B$10:$B$249,0),41),"")</f>
        <v/>
      </c>
      <c r="P353" s="70" t="str">
        <f>IFERROR(INDEX('Controles de Corrupción'!$C$10:$AZ$249,MATCH(A353,'Controles de Corrupción'!$B$10:$B$249,0),42),"")</f>
        <v/>
      </c>
      <c r="Q353" s="62" t="str">
        <f>IFERROR(INDEX('Controles de Corrupción'!$C$10:$AZ$249,MATCH(A353,'Controles de Corrupción'!$B$10:$B$249,0),47),"")</f>
        <v/>
      </c>
    </row>
    <row r="354" spans="1:17" ht="51.75" customHeight="1" x14ac:dyDescent="0.25">
      <c r="A354" s="118" t="s">
        <v>977</v>
      </c>
      <c r="B354" s="967"/>
      <c r="C354" s="970"/>
      <c r="D354" s="800"/>
      <c r="E354" s="972"/>
      <c r="F354" s="801"/>
      <c r="G354" s="801"/>
      <c r="H354" s="965"/>
      <c r="I354" s="801"/>
      <c r="J354" s="801"/>
      <c r="K354" s="801"/>
      <c r="L354" s="801"/>
      <c r="M354" s="70" t="str">
        <f>IFERROR(INDEX('Controles de Corrupción'!$C$10:$AZ$249,MATCH(A354,'Controles de Corrupción'!$B$10:$B$249,0),4),"")</f>
        <v/>
      </c>
      <c r="N354" s="70" t="str">
        <f>IFERROR(INDEX('Controles de Corrupción'!$C$10:$AZ$249,MATCH(A354,'Controles de Corrupción'!$B$10:$B$249,0),40),"")</f>
        <v/>
      </c>
      <c r="O354" s="70" t="str">
        <f>IFERROR(INDEX('Controles de Corrupción'!$C$10:$AZ$249,MATCH(A354,'Controles de Corrupción'!$B$10:$B$249,0),41),"")</f>
        <v/>
      </c>
      <c r="P354" s="70" t="str">
        <f>IFERROR(INDEX('Controles de Corrupción'!$C$10:$AZ$249,MATCH(A354,'Controles de Corrupción'!$B$10:$B$249,0),42),"")</f>
        <v/>
      </c>
      <c r="Q354" s="62" t="str">
        <f>IFERROR(INDEX('Controles de Corrupción'!$C$10:$AZ$249,MATCH(A354,'Controles de Corrupción'!$B$10:$B$249,0),47),"")</f>
        <v/>
      </c>
    </row>
    <row r="355" spans="1:17" ht="51.75" customHeight="1" x14ac:dyDescent="0.25">
      <c r="A355" s="118" t="s">
        <v>978</v>
      </c>
      <c r="B355" s="967"/>
      <c r="C355" s="970"/>
      <c r="D355" s="800"/>
      <c r="E355" s="972"/>
      <c r="F355" s="801"/>
      <c r="G355" s="801"/>
      <c r="H355" s="965"/>
      <c r="I355" s="801"/>
      <c r="J355" s="801"/>
      <c r="K355" s="801"/>
      <c r="L355" s="801"/>
      <c r="M355" s="70" t="str">
        <f>IFERROR(INDEX('Controles de Corrupción'!$C$10:$AZ$249,MATCH(A355,'Controles de Corrupción'!$B$10:$B$249,0),4),"")</f>
        <v/>
      </c>
      <c r="N355" s="70" t="str">
        <f>IFERROR(INDEX('Controles de Corrupción'!$C$10:$AZ$249,MATCH(A355,'Controles de Corrupción'!$B$10:$B$249,0),40),"")</f>
        <v/>
      </c>
      <c r="O355" s="70" t="str">
        <f>IFERROR(INDEX('Controles de Corrupción'!$C$10:$AZ$249,MATCH(A355,'Controles de Corrupción'!$B$10:$B$249,0),41),"")</f>
        <v/>
      </c>
      <c r="P355" s="70" t="str">
        <f>IFERROR(INDEX('Controles de Corrupción'!$C$10:$AZ$249,MATCH(A355,'Controles de Corrupción'!$B$10:$B$249,0),42),"")</f>
        <v/>
      </c>
      <c r="Q355" s="62" t="str">
        <f>IFERROR(INDEX('Controles de Corrupción'!$C$10:$AZ$249,MATCH(A355,'Controles de Corrupción'!$B$10:$B$249,0),47),"")</f>
        <v/>
      </c>
    </row>
    <row r="356" spans="1:17" ht="51.75" customHeight="1" x14ac:dyDescent="0.25">
      <c r="A356" s="118" t="s">
        <v>979</v>
      </c>
      <c r="B356" s="967"/>
      <c r="C356" s="970"/>
      <c r="D356" s="800"/>
      <c r="E356" s="972"/>
      <c r="F356" s="801"/>
      <c r="G356" s="801"/>
      <c r="H356" s="965"/>
      <c r="I356" s="801"/>
      <c r="J356" s="801"/>
      <c r="K356" s="801"/>
      <c r="L356" s="801"/>
      <c r="M356" s="70" t="str">
        <f>IFERROR(INDEX('Controles de Corrupción'!$C$10:$AZ$249,MATCH(A356,'Controles de Corrupción'!$B$10:$B$249,0),4),"")</f>
        <v/>
      </c>
      <c r="N356" s="70" t="str">
        <f>IFERROR(INDEX('Controles de Corrupción'!$C$10:$AZ$249,MATCH(A356,'Controles de Corrupción'!$B$10:$B$249,0),40),"")</f>
        <v/>
      </c>
      <c r="O356" s="70" t="str">
        <f>IFERROR(INDEX('Controles de Corrupción'!$C$10:$AZ$249,MATCH(A356,'Controles de Corrupción'!$B$10:$B$249,0),41),"")</f>
        <v/>
      </c>
      <c r="P356" s="70" t="str">
        <f>IFERROR(INDEX('Controles de Corrupción'!$C$10:$AZ$249,MATCH(A356,'Controles de Corrupción'!$B$10:$B$249,0),42),"")</f>
        <v/>
      </c>
      <c r="Q356" s="62" t="str">
        <f>IFERROR(INDEX('Controles de Corrupción'!$C$10:$AZ$249,MATCH(A356,'Controles de Corrupción'!$B$10:$B$249,0),47),"")</f>
        <v/>
      </c>
    </row>
    <row r="357" spans="1:17" ht="51.75" customHeight="1" x14ac:dyDescent="0.25">
      <c r="A357" s="118" t="s">
        <v>980</v>
      </c>
      <c r="B357" s="968"/>
      <c r="C357" s="970"/>
      <c r="D357" s="800"/>
      <c r="E357" s="972"/>
      <c r="F357" s="801"/>
      <c r="G357" s="801"/>
      <c r="H357" s="879"/>
      <c r="I357" s="801"/>
      <c r="J357" s="801"/>
      <c r="K357" s="801"/>
      <c r="L357" s="801"/>
      <c r="M357" s="70" t="str">
        <f>IFERROR(INDEX('Controles de Corrupción'!$C$10:$AZ$249,MATCH(A357,'Controles de Corrupción'!$B$10:$B$249,0),4),"")</f>
        <v/>
      </c>
      <c r="N357" s="70" t="str">
        <f>IFERROR(INDEX('Controles de Corrupción'!$C$10:$AZ$249,MATCH(A357,'Controles de Corrupción'!$B$10:$B$249,0),40),"")</f>
        <v/>
      </c>
      <c r="O357" s="70" t="str">
        <f>IFERROR(INDEX('Controles de Corrupción'!$C$10:$AZ$249,MATCH(A357,'Controles de Corrupción'!$B$10:$B$249,0),41),"")</f>
        <v/>
      </c>
      <c r="P357" s="70" t="str">
        <f>IFERROR(INDEX('Controles de Corrupción'!$C$10:$AZ$249,MATCH(A357,'Controles de Corrupción'!$B$10:$B$249,0),42),"")</f>
        <v/>
      </c>
      <c r="Q357" s="62" t="str">
        <f>IFERROR(INDEX('Controles de Corrupción'!$C$10:$AZ$249,MATCH(A357,'Controles de Corrupción'!$B$10:$B$249,0),47),"")</f>
        <v/>
      </c>
    </row>
    <row r="358" spans="1:17" ht="51.75" customHeight="1" x14ac:dyDescent="0.25">
      <c r="A358" s="118" t="s">
        <v>981</v>
      </c>
      <c r="B358" s="966"/>
      <c r="C358" s="969" t="str">
        <f>IFERROR(INDEX('Riesgos de Corrupción'!$B$11:$BN$100,MATCH('Mapa Riesgo Corrupción'!B358,'Riesgos de Corrupción'!$B$11:$B$100,0),2),"")</f>
        <v/>
      </c>
      <c r="D358" s="804" t="str">
        <f>IFERROR(INDEX('Riesgos de Corrupción'!$B$11:$BN$100,MATCH('Mapa Riesgo Corrupción'!B358,'Riesgos de Corrupción'!$B$11:$B$100,0),4),"")</f>
        <v/>
      </c>
      <c r="E358" s="971" t="str">
        <f>IFERROR(INDEX('Riesgos de Corrupción'!$B$11:$BN$100,MATCH('Mapa Riesgo Corrupción'!B358,'Riesgos de Corrupción'!$B$11:$B$100,0),5),"")</f>
        <v/>
      </c>
      <c r="F358" s="878" t="str">
        <f>IFERROR(INDEX('Riesgos de Corrupción'!$B$11:$BN$100,MATCH('Mapa Riesgo Corrupción'!B358,'Riesgos de Corrupción'!$B$11:$B$100,0),18),"")</f>
        <v/>
      </c>
      <c r="G358" s="878" t="str">
        <f>IFERROR(INDEX('Riesgos de Corrupción'!$B$11:$BN$100,MATCH('Mapa Riesgo Corrupción'!B358,'Riesgos de Corrupción'!$B$11:$B$100,0),63),"")</f>
        <v/>
      </c>
      <c r="H358" s="964" t="str">
        <f>IFERROR(INDEX('Riesgos de Corrupción'!$B$11:$BN$100,MATCH('Mapa Riesgo Corrupción'!B358,'Riesgos de Corrupción'!$B$11:$B$100,0),64),"")</f>
        <v/>
      </c>
      <c r="I358" s="878" t="str">
        <f>IFERROR(INDEX('Controles de Corrupción'!$C$10:$AZ$249,MATCH('Mapa Riesgo Corrupción'!B358,'Controles de Corrupción'!$C$10:$C$249,0),33),"")</f>
        <v/>
      </c>
      <c r="J358" s="878" t="str">
        <f>IFERROR(INDEX('Controles de Corrupción'!$C$10:$AZ$249,MATCH('Mapa Riesgo Corrupción'!B358,'Controles de Corrupción'!$C$10:$C$249,0),36),"")</f>
        <v/>
      </c>
      <c r="K358" s="878" t="str">
        <f>IFERROR(INDEX('Controles de Corrupción'!$C$10:$AZ$249,MATCH('Mapa Riesgo Corrupción'!B358,'Controles de Corrupción'!$C$10:$C$249,0),37),"")</f>
        <v/>
      </c>
      <c r="L358" s="878" t="str">
        <f>IFERROR(INDEX('Controles de Corrupción'!$C$10:$AZ$249,MATCH('Mapa Riesgo Corrupción'!B358,'Controles de Corrupción'!$C$10:$C$249,0),38),"")</f>
        <v/>
      </c>
      <c r="M358" s="70" t="str">
        <f>IFERROR(INDEX('Controles de Corrupción'!$C$10:$AZ$249,MATCH(A358,'Controles de Corrupción'!$B$10:$B$249,0),4),"")</f>
        <v/>
      </c>
      <c r="N358" s="70" t="str">
        <f>IFERROR(INDEX('Controles de Corrupción'!$C$10:$AZ$249,MATCH(A358,'Controles de Corrupción'!$B$10:$B$249,0),40),"")</f>
        <v/>
      </c>
      <c r="O358" s="70" t="str">
        <f>IFERROR(INDEX('Controles de Corrupción'!$C$10:$AZ$249,MATCH(A358,'Controles de Corrupción'!$B$10:$B$249,0),41),"")</f>
        <v/>
      </c>
      <c r="P358" s="70" t="str">
        <f>IFERROR(INDEX('Controles de Corrupción'!$C$10:$AZ$249,MATCH(A358,'Controles de Corrupción'!$B$10:$B$249,0),42),"")</f>
        <v/>
      </c>
      <c r="Q358" s="62" t="str">
        <f>IFERROR(INDEX('Controles de Corrupción'!$C$10:$AZ$249,MATCH(A358,'Controles de Corrupción'!$B$10:$B$249,0),47),"")</f>
        <v/>
      </c>
    </row>
    <row r="359" spans="1:17" ht="51.75" customHeight="1" x14ac:dyDescent="0.25">
      <c r="A359" s="118" t="s">
        <v>982</v>
      </c>
      <c r="B359" s="967"/>
      <c r="C359" s="970"/>
      <c r="D359" s="800"/>
      <c r="E359" s="972"/>
      <c r="F359" s="801"/>
      <c r="G359" s="801"/>
      <c r="H359" s="965"/>
      <c r="I359" s="801"/>
      <c r="J359" s="801"/>
      <c r="K359" s="801"/>
      <c r="L359" s="801"/>
      <c r="M359" s="70" t="str">
        <f>IFERROR(INDEX('Controles de Corrupción'!$C$10:$AZ$249,MATCH(A359,'Controles de Corrupción'!$B$10:$B$249,0),4),"")</f>
        <v/>
      </c>
      <c r="N359" s="70" t="str">
        <f>IFERROR(INDEX('Controles de Corrupción'!$C$10:$AZ$249,MATCH(A359,'Controles de Corrupción'!$B$10:$B$249,0),40),"")</f>
        <v/>
      </c>
      <c r="O359" s="70" t="str">
        <f>IFERROR(INDEX('Controles de Corrupción'!$C$10:$AZ$249,MATCH(A359,'Controles de Corrupción'!$B$10:$B$249,0),41),"")</f>
        <v/>
      </c>
      <c r="P359" s="70" t="str">
        <f>IFERROR(INDEX('Controles de Corrupción'!$C$10:$AZ$249,MATCH(A359,'Controles de Corrupción'!$B$10:$B$249,0),42),"")</f>
        <v/>
      </c>
      <c r="Q359" s="62" t="str">
        <f>IFERROR(INDEX('Controles de Corrupción'!$C$10:$AZ$249,MATCH(A359,'Controles de Corrupción'!$B$10:$B$249,0),47),"")</f>
        <v/>
      </c>
    </row>
    <row r="360" spans="1:17" ht="51.75" customHeight="1" x14ac:dyDescent="0.25">
      <c r="A360" s="118" t="s">
        <v>983</v>
      </c>
      <c r="B360" s="967"/>
      <c r="C360" s="970"/>
      <c r="D360" s="800"/>
      <c r="E360" s="972"/>
      <c r="F360" s="801"/>
      <c r="G360" s="801"/>
      <c r="H360" s="965"/>
      <c r="I360" s="801"/>
      <c r="J360" s="801"/>
      <c r="K360" s="801"/>
      <c r="L360" s="801"/>
      <c r="M360" s="70" t="str">
        <f>IFERROR(INDEX('Controles de Corrupción'!$C$10:$AZ$249,MATCH(A360,'Controles de Corrupción'!$B$10:$B$249,0),4),"")</f>
        <v/>
      </c>
      <c r="N360" s="70" t="str">
        <f>IFERROR(INDEX('Controles de Corrupción'!$C$10:$AZ$249,MATCH(A360,'Controles de Corrupción'!$B$10:$B$249,0),40),"")</f>
        <v/>
      </c>
      <c r="O360" s="70" t="str">
        <f>IFERROR(INDEX('Controles de Corrupción'!$C$10:$AZ$249,MATCH(A360,'Controles de Corrupción'!$B$10:$B$249,0),41),"")</f>
        <v/>
      </c>
      <c r="P360" s="70" t="str">
        <f>IFERROR(INDEX('Controles de Corrupción'!$C$10:$AZ$249,MATCH(A360,'Controles de Corrupción'!$B$10:$B$249,0),42),"")</f>
        <v/>
      </c>
      <c r="Q360" s="62" t="str">
        <f>IFERROR(INDEX('Controles de Corrupción'!$C$10:$AZ$249,MATCH(A360,'Controles de Corrupción'!$B$10:$B$249,0),47),"")</f>
        <v/>
      </c>
    </row>
    <row r="361" spans="1:17" ht="51.75" customHeight="1" x14ac:dyDescent="0.25">
      <c r="A361" s="118" t="s">
        <v>984</v>
      </c>
      <c r="B361" s="967"/>
      <c r="C361" s="970"/>
      <c r="D361" s="800"/>
      <c r="E361" s="972"/>
      <c r="F361" s="801"/>
      <c r="G361" s="801"/>
      <c r="H361" s="965"/>
      <c r="I361" s="801"/>
      <c r="J361" s="801"/>
      <c r="K361" s="801"/>
      <c r="L361" s="801"/>
      <c r="M361" s="70" t="str">
        <f>IFERROR(INDEX('Controles de Corrupción'!$C$10:$AZ$249,MATCH(A361,'Controles de Corrupción'!$B$10:$B$249,0),4),"")</f>
        <v/>
      </c>
      <c r="N361" s="70" t="str">
        <f>IFERROR(INDEX('Controles de Corrupción'!$C$10:$AZ$249,MATCH(A361,'Controles de Corrupción'!$B$10:$B$249,0),40),"")</f>
        <v/>
      </c>
      <c r="O361" s="70" t="str">
        <f>IFERROR(INDEX('Controles de Corrupción'!$C$10:$AZ$249,MATCH(A361,'Controles de Corrupción'!$B$10:$B$249,0),41),"")</f>
        <v/>
      </c>
      <c r="P361" s="70" t="str">
        <f>IFERROR(INDEX('Controles de Corrupción'!$C$10:$AZ$249,MATCH(A361,'Controles de Corrupción'!$B$10:$B$249,0),42),"")</f>
        <v/>
      </c>
      <c r="Q361" s="62" t="str">
        <f>IFERROR(INDEX('Controles de Corrupción'!$C$10:$AZ$249,MATCH(A361,'Controles de Corrupción'!$B$10:$B$249,0),47),"")</f>
        <v/>
      </c>
    </row>
    <row r="362" spans="1:17" ht="51.75" customHeight="1" x14ac:dyDescent="0.25">
      <c r="A362" s="118" t="s">
        <v>985</v>
      </c>
      <c r="B362" s="967"/>
      <c r="C362" s="970"/>
      <c r="D362" s="800"/>
      <c r="E362" s="972"/>
      <c r="F362" s="801"/>
      <c r="G362" s="801"/>
      <c r="H362" s="965"/>
      <c r="I362" s="801"/>
      <c r="J362" s="801"/>
      <c r="K362" s="801"/>
      <c r="L362" s="801"/>
      <c r="M362" s="70" t="str">
        <f>IFERROR(INDEX('Controles de Corrupción'!$C$10:$AZ$249,MATCH(A362,'Controles de Corrupción'!$B$10:$B$249,0),4),"")</f>
        <v/>
      </c>
      <c r="N362" s="70" t="str">
        <f>IFERROR(INDEX('Controles de Corrupción'!$C$10:$AZ$249,MATCH(A362,'Controles de Corrupción'!$B$10:$B$249,0),40),"")</f>
        <v/>
      </c>
      <c r="O362" s="70" t="str">
        <f>IFERROR(INDEX('Controles de Corrupción'!$C$10:$AZ$249,MATCH(A362,'Controles de Corrupción'!$B$10:$B$249,0),41),"")</f>
        <v/>
      </c>
      <c r="P362" s="70" t="str">
        <f>IFERROR(INDEX('Controles de Corrupción'!$C$10:$AZ$249,MATCH(A362,'Controles de Corrupción'!$B$10:$B$249,0),42),"")</f>
        <v/>
      </c>
      <c r="Q362" s="62" t="str">
        <f>IFERROR(INDEX('Controles de Corrupción'!$C$10:$AZ$249,MATCH(A362,'Controles de Corrupción'!$B$10:$B$249,0),47),"")</f>
        <v/>
      </c>
    </row>
    <row r="363" spans="1:17" ht="51.75" customHeight="1" x14ac:dyDescent="0.25">
      <c r="A363" s="118" t="s">
        <v>986</v>
      </c>
      <c r="B363" s="968"/>
      <c r="C363" s="970"/>
      <c r="D363" s="800"/>
      <c r="E363" s="972"/>
      <c r="F363" s="801"/>
      <c r="G363" s="801"/>
      <c r="H363" s="879"/>
      <c r="I363" s="801"/>
      <c r="J363" s="801"/>
      <c r="K363" s="801"/>
      <c r="L363" s="801"/>
      <c r="M363" s="70" t="str">
        <f>IFERROR(INDEX('Controles de Corrupción'!$C$10:$AZ$249,MATCH(A363,'Controles de Corrupción'!$B$10:$B$249,0),4),"")</f>
        <v/>
      </c>
      <c r="N363" s="70" t="str">
        <f>IFERROR(INDEX('Controles de Corrupción'!$C$10:$AZ$249,MATCH(A363,'Controles de Corrupción'!$B$10:$B$249,0),40),"")</f>
        <v/>
      </c>
      <c r="O363" s="70" t="str">
        <f>IFERROR(INDEX('Controles de Corrupción'!$C$10:$AZ$249,MATCH(A363,'Controles de Corrupción'!$B$10:$B$249,0),41),"")</f>
        <v/>
      </c>
      <c r="P363" s="70" t="str">
        <f>IFERROR(INDEX('Controles de Corrupción'!$C$10:$AZ$249,MATCH(A363,'Controles de Corrupción'!$B$10:$B$249,0),42),"")</f>
        <v/>
      </c>
      <c r="Q363" s="62" t="str">
        <f>IFERROR(INDEX('Controles de Corrupción'!$C$10:$AZ$249,MATCH(A363,'Controles de Corrupción'!$B$10:$B$249,0),47),"")</f>
        <v/>
      </c>
    </row>
    <row r="364" spans="1:17" ht="51.75" customHeight="1" x14ac:dyDescent="0.25">
      <c r="A364" s="118" t="s">
        <v>987</v>
      </c>
      <c r="B364" s="966"/>
      <c r="C364" s="969" t="str">
        <f>IFERROR(INDEX('Riesgos de Corrupción'!$B$11:$BN$100,MATCH('Mapa Riesgo Corrupción'!B364,'Riesgos de Corrupción'!$B$11:$B$100,0),2),"")</f>
        <v/>
      </c>
      <c r="D364" s="804" t="str">
        <f>IFERROR(INDEX('Riesgos de Corrupción'!$B$11:$BN$100,MATCH('Mapa Riesgo Corrupción'!B364,'Riesgos de Corrupción'!$B$11:$B$100,0),4),"")</f>
        <v/>
      </c>
      <c r="E364" s="971" t="str">
        <f>IFERROR(INDEX('Riesgos de Corrupción'!$B$11:$BN$100,MATCH('Mapa Riesgo Corrupción'!B364,'Riesgos de Corrupción'!$B$11:$B$100,0),5),"")</f>
        <v/>
      </c>
      <c r="F364" s="878" t="str">
        <f>IFERROR(INDEX('Riesgos de Corrupción'!$B$11:$BN$100,MATCH('Mapa Riesgo Corrupción'!B364,'Riesgos de Corrupción'!$B$11:$B$100,0),18),"")</f>
        <v/>
      </c>
      <c r="G364" s="878" t="str">
        <f>IFERROR(INDEX('Riesgos de Corrupción'!$B$11:$BN$100,MATCH('Mapa Riesgo Corrupción'!B364,'Riesgos de Corrupción'!$B$11:$B$100,0),63),"")</f>
        <v/>
      </c>
      <c r="H364" s="964" t="str">
        <f>IFERROR(INDEX('Riesgos de Corrupción'!$B$11:$BN$100,MATCH('Mapa Riesgo Corrupción'!B364,'Riesgos de Corrupción'!$B$11:$B$100,0),64),"")</f>
        <v/>
      </c>
      <c r="I364" s="878" t="str">
        <f>IFERROR(INDEX('Controles de Corrupción'!$C$10:$AZ$249,MATCH('Mapa Riesgo Corrupción'!B364,'Controles de Corrupción'!$C$10:$C$249,0),33),"")</f>
        <v/>
      </c>
      <c r="J364" s="878" t="str">
        <f>IFERROR(INDEX('Controles de Corrupción'!$C$10:$AZ$249,MATCH('Mapa Riesgo Corrupción'!B364,'Controles de Corrupción'!$C$10:$C$249,0),36),"")</f>
        <v/>
      </c>
      <c r="K364" s="878" t="str">
        <f>IFERROR(INDEX('Controles de Corrupción'!$C$10:$AZ$249,MATCH('Mapa Riesgo Corrupción'!B364,'Controles de Corrupción'!$C$10:$C$249,0),37),"")</f>
        <v/>
      </c>
      <c r="L364" s="878" t="str">
        <f>IFERROR(INDEX('Controles de Corrupción'!$C$10:$AZ$249,MATCH('Mapa Riesgo Corrupción'!B364,'Controles de Corrupción'!$C$10:$C$249,0),38),"")</f>
        <v/>
      </c>
      <c r="M364" s="70" t="str">
        <f>IFERROR(INDEX('Controles de Corrupción'!$C$10:$AZ$249,MATCH(A364,'Controles de Corrupción'!$B$10:$B$249,0),4),"")</f>
        <v/>
      </c>
      <c r="N364" s="70" t="str">
        <f>IFERROR(INDEX('Controles de Corrupción'!$C$10:$AZ$249,MATCH(A364,'Controles de Corrupción'!$B$10:$B$249,0),40),"")</f>
        <v/>
      </c>
      <c r="O364" s="70" t="str">
        <f>IFERROR(INDEX('Controles de Corrupción'!$C$10:$AZ$249,MATCH(A364,'Controles de Corrupción'!$B$10:$B$249,0),41),"")</f>
        <v/>
      </c>
      <c r="P364" s="70" t="str">
        <f>IFERROR(INDEX('Controles de Corrupción'!$C$10:$AZ$249,MATCH(A364,'Controles de Corrupción'!$B$10:$B$249,0),42),"")</f>
        <v/>
      </c>
      <c r="Q364" s="62" t="str">
        <f>IFERROR(INDEX('Controles de Corrupción'!$C$10:$AZ$249,MATCH(A364,'Controles de Corrupción'!$B$10:$B$249,0),47),"")</f>
        <v/>
      </c>
    </row>
    <row r="365" spans="1:17" ht="51.75" customHeight="1" x14ac:dyDescent="0.25">
      <c r="A365" s="118" t="s">
        <v>988</v>
      </c>
      <c r="B365" s="967"/>
      <c r="C365" s="970"/>
      <c r="D365" s="800"/>
      <c r="E365" s="972"/>
      <c r="F365" s="801"/>
      <c r="G365" s="801"/>
      <c r="H365" s="965"/>
      <c r="I365" s="801"/>
      <c r="J365" s="801"/>
      <c r="K365" s="801"/>
      <c r="L365" s="801"/>
      <c r="M365" s="70" t="str">
        <f>IFERROR(INDEX('Controles de Corrupción'!$C$10:$AZ$249,MATCH(A365,'Controles de Corrupción'!$B$10:$B$249,0),4),"")</f>
        <v/>
      </c>
      <c r="N365" s="70" t="str">
        <f>IFERROR(INDEX('Controles de Corrupción'!$C$10:$AZ$249,MATCH(A365,'Controles de Corrupción'!$B$10:$B$249,0),40),"")</f>
        <v/>
      </c>
      <c r="O365" s="70" t="str">
        <f>IFERROR(INDEX('Controles de Corrupción'!$C$10:$AZ$249,MATCH(A365,'Controles de Corrupción'!$B$10:$B$249,0),41),"")</f>
        <v/>
      </c>
      <c r="P365" s="70" t="str">
        <f>IFERROR(INDEX('Controles de Corrupción'!$C$10:$AZ$249,MATCH(A365,'Controles de Corrupción'!$B$10:$B$249,0),42),"")</f>
        <v/>
      </c>
      <c r="Q365" s="62" t="str">
        <f>IFERROR(INDEX('Controles de Corrupción'!$C$10:$AZ$249,MATCH(A365,'Controles de Corrupción'!$B$10:$B$249,0),47),"")</f>
        <v/>
      </c>
    </row>
    <row r="366" spans="1:17" ht="51.75" customHeight="1" x14ac:dyDescent="0.25">
      <c r="A366" s="118" t="s">
        <v>989</v>
      </c>
      <c r="B366" s="967"/>
      <c r="C366" s="970"/>
      <c r="D366" s="800"/>
      <c r="E366" s="972"/>
      <c r="F366" s="801"/>
      <c r="G366" s="801"/>
      <c r="H366" s="965"/>
      <c r="I366" s="801"/>
      <c r="J366" s="801"/>
      <c r="K366" s="801"/>
      <c r="L366" s="801"/>
      <c r="M366" s="70" t="str">
        <f>IFERROR(INDEX('Controles de Corrupción'!$C$10:$AZ$249,MATCH(A366,'Controles de Corrupción'!$B$10:$B$249,0),4),"")</f>
        <v/>
      </c>
      <c r="N366" s="70" t="str">
        <f>IFERROR(INDEX('Controles de Corrupción'!$C$10:$AZ$249,MATCH(A366,'Controles de Corrupción'!$B$10:$B$249,0),40),"")</f>
        <v/>
      </c>
      <c r="O366" s="70" t="str">
        <f>IFERROR(INDEX('Controles de Corrupción'!$C$10:$AZ$249,MATCH(A366,'Controles de Corrupción'!$B$10:$B$249,0),41),"")</f>
        <v/>
      </c>
      <c r="P366" s="70" t="str">
        <f>IFERROR(INDEX('Controles de Corrupción'!$C$10:$AZ$249,MATCH(A366,'Controles de Corrupción'!$B$10:$B$249,0),42),"")</f>
        <v/>
      </c>
      <c r="Q366" s="62" t="str">
        <f>IFERROR(INDEX('Controles de Corrupción'!$C$10:$AZ$249,MATCH(A366,'Controles de Corrupción'!$B$10:$B$249,0),47),"")</f>
        <v/>
      </c>
    </row>
    <row r="367" spans="1:17" ht="51.75" customHeight="1" x14ac:dyDescent="0.25">
      <c r="A367" s="118" t="s">
        <v>990</v>
      </c>
      <c r="B367" s="967"/>
      <c r="C367" s="970"/>
      <c r="D367" s="800"/>
      <c r="E367" s="972"/>
      <c r="F367" s="801"/>
      <c r="G367" s="801"/>
      <c r="H367" s="965"/>
      <c r="I367" s="801"/>
      <c r="J367" s="801"/>
      <c r="K367" s="801"/>
      <c r="L367" s="801"/>
      <c r="M367" s="70" t="str">
        <f>IFERROR(INDEX('Controles de Corrupción'!$C$10:$AZ$249,MATCH(A367,'Controles de Corrupción'!$B$10:$B$249,0),4),"")</f>
        <v/>
      </c>
      <c r="N367" s="70" t="str">
        <f>IFERROR(INDEX('Controles de Corrupción'!$C$10:$AZ$249,MATCH(A367,'Controles de Corrupción'!$B$10:$B$249,0),40),"")</f>
        <v/>
      </c>
      <c r="O367" s="70" t="str">
        <f>IFERROR(INDEX('Controles de Corrupción'!$C$10:$AZ$249,MATCH(A367,'Controles de Corrupción'!$B$10:$B$249,0),41),"")</f>
        <v/>
      </c>
      <c r="P367" s="70" t="str">
        <f>IFERROR(INDEX('Controles de Corrupción'!$C$10:$AZ$249,MATCH(A367,'Controles de Corrupción'!$B$10:$B$249,0),42),"")</f>
        <v/>
      </c>
      <c r="Q367" s="62" t="str">
        <f>IFERROR(INDEX('Controles de Corrupción'!$C$10:$AZ$249,MATCH(A367,'Controles de Corrupción'!$B$10:$B$249,0),47),"")</f>
        <v/>
      </c>
    </row>
    <row r="368" spans="1:17" ht="51.75" customHeight="1" x14ac:dyDescent="0.25">
      <c r="A368" s="118" t="s">
        <v>991</v>
      </c>
      <c r="B368" s="967"/>
      <c r="C368" s="970"/>
      <c r="D368" s="800"/>
      <c r="E368" s="972"/>
      <c r="F368" s="801"/>
      <c r="G368" s="801"/>
      <c r="H368" s="965"/>
      <c r="I368" s="801"/>
      <c r="J368" s="801"/>
      <c r="K368" s="801"/>
      <c r="L368" s="801"/>
      <c r="M368" s="70" t="str">
        <f>IFERROR(INDEX('Controles de Corrupción'!$C$10:$AZ$249,MATCH(A368,'Controles de Corrupción'!$B$10:$B$249,0),4),"")</f>
        <v/>
      </c>
      <c r="N368" s="70" t="str">
        <f>IFERROR(INDEX('Controles de Corrupción'!$C$10:$AZ$249,MATCH(A368,'Controles de Corrupción'!$B$10:$B$249,0),40),"")</f>
        <v/>
      </c>
      <c r="O368" s="70" t="str">
        <f>IFERROR(INDEX('Controles de Corrupción'!$C$10:$AZ$249,MATCH(A368,'Controles de Corrupción'!$B$10:$B$249,0),41),"")</f>
        <v/>
      </c>
      <c r="P368" s="70" t="str">
        <f>IFERROR(INDEX('Controles de Corrupción'!$C$10:$AZ$249,MATCH(A368,'Controles de Corrupción'!$B$10:$B$249,0),42),"")</f>
        <v/>
      </c>
      <c r="Q368" s="62" t="str">
        <f>IFERROR(INDEX('Controles de Corrupción'!$C$10:$AZ$249,MATCH(A368,'Controles de Corrupción'!$B$10:$B$249,0),47),"")</f>
        <v/>
      </c>
    </row>
    <row r="369" spans="1:17" ht="51.75" customHeight="1" x14ac:dyDescent="0.25">
      <c r="A369" s="118" t="s">
        <v>992</v>
      </c>
      <c r="B369" s="968"/>
      <c r="C369" s="970"/>
      <c r="D369" s="800"/>
      <c r="E369" s="972"/>
      <c r="F369" s="801"/>
      <c r="G369" s="801"/>
      <c r="H369" s="879"/>
      <c r="I369" s="801"/>
      <c r="J369" s="801"/>
      <c r="K369" s="801"/>
      <c r="L369" s="801"/>
      <c r="M369" s="70" t="str">
        <f>IFERROR(INDEX('Controles de Corrupción'!$C$10:$AZ$249,MATCH(A369,'Controles de Corrupción'!$B$10:$B$249,0),4),"")</f>
        <v/>
      </c>
      <c r="N369" s="70" t="str">
        <f>IFERROR(INDEX('Controles de Corrupción'!$C$10:$AZ$249,MATCH(A369,'Controles de Corrupción'!$B$10:$B$249,0),40),"")</f>
        <v/>
      </c>
      <c r="O369" s="70" t="str">
        <f>IFERROR(INDEX('Controles de Corrupción'!$C$10:$AZ$249,MATCH(A369,'Controles de Corrupción'!$B$10:$B$249,0),41),"")</f>
        <v/>
      </c>
      <c r="P369" s="70" t="str">
        <f>IFERROR(INDEX('Controles de Corrupción'!$C$10:$AZ$249,MATCH(A369,'Controles de Corrupción'!$B$10:$B$249,0),42),"")</f>
        <v/>
      </c>
      <c r="Q369" s="62" t="str">
        <f>IFERROR(INDEX('Controles de Corrupción'!$C$10:$AZ$249,MATCH(A369,'Controles de Corrupción'!$B$10:$B$249,0),47),"")</f>
        <v/>
      </c>
    </row>
    <row r="370" spans="1:17" ht="51.75" customHeight="1" x14ac:dyDescent="0.25">
      <c r="A370" s="118" t="s">
        <v>993</v>
      </c>
      <c r="B370" s="966"/>
      <c r="C370" s="969" t="str">
        <f>IFERROR(INDEX('Riesgos de Corrupción'!$B$11:$BN$100,MATCH('Mapa Riesgo Corrupción'!B370,'Riesgos de Corrupción'!$B$11:$B$100,0),2),"")</f>
        <v/>
      </c>
      <c r="D370" s="804" t="str">
        <f>IFERROR(INDEX('Riesgos de Corrupción'!$B$11:$BN$100,MATCH('Mapa Riesgo Corrupción'!B370,'Riesgos de Corrupción'!$B$11:$B$100,0),4),"")</f>
        <v/>
      </c>
      <c r="E370" s="971" t="str">
        <f>IFERROR(INDEX('Riesgos de Corrupción'!$B$11:$BN$100,MATCH('Mapa Riesgo Corrupción'!B370,'Riesgos de Corrupción'!$B$11:$B$100,0),5),"")</f>
        <v/>
      </c>
      <c r="F370" s="878" t="str">
        <f>IFERROR(INDEX('Riesgos de Corrupción'!$B$11:$BN$100,MATCH('Mapa Riesgo Corrupción'!B370,'Riesgos de Corrupción'!$B$11:$B$100,0),18),"")</f>
        <v/>
      </c>
      <c r="G370" s="878" t="str">
        <f>IFERROR(INDEX('Riesgos de Corrupción'!$B$11:$BN$100,MATCH('Mapa Riesgo Corrupción'!B370,'Riesgos de Corrupción'!$B$11:$B$100,0),63),"")</f>
        <v/>
      </c>
      <c r="H370" s="964" t="str">
        <f>IFERROR(INDEX('Riesgos de Corrupción'!$B$11:$BN$100,MATCH('Mapa Riesgo Corrupción'!B370,'Riesgos de Corrupción'!$B$11:$B$100,0),64),"")</f>
        <v/>
      </c>
      <c r="I370" s="878" t="str">
        <f>IFERROR(INDEX('Controles de Corrupción'!$C$10:$AZ$249,MATCH('Mapa Riesgo Corrupción'!B370,'Controles de Corrupción'!$C$10:$C$249,0),33),"")</f>
        <v/>
      </c>
      <c r="J370" s="878" t="str">
        <f>IFERROR(INDEX('Controles de Corrupción'!$C$10:$AZ$249,MATCH('Mapa Riesgo Corrupción'!B370,'Controles de Corrupción'!$C$10:$C$249,0),36),"")</f>
        <v/>
      </c>
      <c r="K370" s="878" t="str">
        <f>IFERROR(INDEX('Controles de Corrupción'!$C$10:$AZ$249,MATCH('Mapa Riesgo Corrupción'!B370,'Controles de Corrupción'!$C$10:$C$249,0),37),"")</f>
        <v/>
      </c>
      <c r="L370" s="878" t="str">
        <f>IFERROR(INDEX('Controles de Corrupción'!$C$10:$AZ$249,MATCH('Mapa Riesgo Corrupción'!B370,'Controles de Corrupción'!$C$10:$C$249,0),38),"")</f>
        <v/>
      </c>
      <c r="M370" s="70" t="str">
        <f>IFERROR(INDEX('Controles de Corrupción'!$C$10:$AZ$249,MATCH(A370,'Controles de Corrupción'!$B$10:$B$249,0),4),"")</f>
        <v/>
      </c>
      <c r="N370" s="70" t="str">
        <f>IFERROR(INDEX('Controles de Corrupción'!$C$10:$AZ$249,MATCH(A370,'Controles de Corrupción'!$B$10:$B$249,0),40),"")</f>
        <v/>
      </c>
      <c r="O370" s="70" t="str">
        <f>IFERROR(INDEX('Controles de Corrupción'!$C$10:$AZ$249,MATCH(A370,'Controles de Corrupción'!$B$10:$B$249,0),41),"")</f>
        <v/>
      </c>
      <c r="P370" s="70" t="str">
        <f>IFERROR(INDEX('Controles de Corrupción'!$C$10:$AZ$249,MATCH(A370,'Controles de Corrupción'!$B$10:$B$249,0),42),"")</f>
        <v/>
      </c>
      <c r="Q370" s="62" t="str">
        <f>IFERROR(INDEX('Controles de Corrupción'!$C$10:$AZ$249,MATCH(A370,'Controles de Corrupción'!$B$10:$B$249,0),47),"")</f>
        <v/>
      </c>
    </row>
    <row r="371" spans="1:17" ht="51.75" customHeight="1" x14ac:dyDescent="0.25">
      <c r="A371" s="118" t="s">
        <v>994</v>
      </c>
      <c r="B371" s="967"/>
      <c r="C371" s="970"/>
      <c r="D371" s="800"/>
      <c r="E371" s="972"/>
      <c r="F371" s="801"/>
      <c r="G371" s="801"/>
      <c r="H371" s="965"/>
      <c r="I371" s="801"/>
      <c r="J371" s="801"/>
      <c r="K371" s="801"/>
      <c r="L371" s="801"/>
      <c r="M371" s="70" t="str">
        <f>IFERROR(INDEX('Controles de Corrupción'!$C$10:$AZ$249,MATCH(A371,'Controles de Corrupción'!$B$10:$B$249,0),4),"")</f>
        <v/>
      </c>
      <c r="N371" s="70" t="str">
        <f>IFERROR(INDEX('Controles de Corrupción'!$C$10:$AZ$249,MATCH(A371,'Controles de Corrupción'!$B$10:$B$249,0),40),"")</f>
        <v/>
      </c>
      <c r="O371" s="70" t="str">
        <f>IFERROR(INDEX('Controles de Corrupción'!$C$10:$AZ$249,MATCH(A371,'Controles de Corrupción'!$B$10:$B$249,0),41),"")</f>
        <v/>
      </c>
      <c r="P371" s="70" t="str">
        <f>IFERROR(INDEX('Controles de Corrupción'!$C$10:$AZ$249,MATCH(A371,'Controles de Corrupción'!$B$10:$B$249,0),42),"")</f>
        <v/>
      </c>
      <c r="Q371" s="62" t="str">
        <f>IFERROR(INDEX('Controles de Corrupción'!$C$10:$AZ$249,MATCH(A371,'Controles de Corrupción'!$B$10:$B$249,0),47),"")</f>
        <v/>
      </c>
    </row>
    <row r="372" spans="1:17" ht="51.75" customHeight="1" x14ac:dyDescent="0.25">
      <c r="A372" s="118" t="s">
        <v>995</v>
      </c>
      <c r="B372" s="967"/>
      <c r="C372" s="970"/>
      <c r="D372" s="800"/>
      <c r="E372" s="972"/>
      <c r="F372" s="801"/>
      <c r="G372" s="801"/>
      <c r="H372" s="965"/>
      <c r="I372" s="801"/>
      <c r="J372" s="801"/>
      <c r="K372" s="801"/>
      <c r="L372" s="801"/>
      <c r="M372" s="70" t="str">
        <f>IFERROR(INDEX('Controles de Corrupción'!$C$10:$AZ$249,MATCH(A372,'Controles de Corrupción'!$B$10:$B$249,0),4),"")</f>
        <v/>
      </c>
      <c r="N372" s="70" t="str">
        <f>IFERROR(INDEX('Controles de Corrupción'!$C$10:$AZ$249,MATCH(A372,'Controles de Corrupción'!$B$10:$B$249,0),40),"")</f>
        <v/>
      </c>
      <c r="O372" s="70" t="str">
        <f>IFERROR(INDEX('Controles de Corrupción'!$C$10:$AZ$249,MATCH(A372,'Controles de Corrupción'!$B$10:$B$249,0),41),"")</f>
        <v/>
      </c>
      <c r="P372" s="70" t="str">
        <f>IFERROR(INDEX('Controles de Corrupción'!$C$10:$AZ$249,MATCH(A372,'Controles de Corrupción'!$B$10:$B$249,0),42),"")</f>
        <v/>
      </c>
      <c r="Q372" s="62" t="str">
        <f>IFERROR(INDEX('Controles de Corrupción'!$C$10:$AZ$249,MATCH(A372,'Controles de Corrupción'!$B$10:$B$249,0),47),"")</f>
        <v/>
      </c>
    </row>
    <row r="373" spans="1:17" ht="51.75" customHeight="1" x14ac:dyDescent="0.25">
      <c r="A373" s="118" t="s">
        <v>996</v>
      </c>
      <c r="B373" s="967"/>
      <c r="C373" s="970"/>
      <c r="D373" s="800"/>
      <c r="E373" s="972"/>
      <c r="F373" s="801"/>
      <c r="G373" s="801"/>
      <c r="H373" s="965"/>
      <c r="I373" s="801"/>
      <c r="J373" s="801"/>
      <c r="K373" s="801"/>
      <c r="L373" s="801"/>
      <c r="M373" s="70" t="str">
        <f>IFERROR(INDEX('Controles de Corrupción'!$C$10:$AZ$249,MATCH(A373,'Controles de Corrupción'!$B$10:$B$249,0),4),"")</f>
        <v/>
      </c>
      <c r="N373" s="70" t="str">
        <f>IFERROR(INDEX('Controles de Corrupción'!$C$10:$AZ$249,MATCH(A373,'Controles de Corrupción'!$B$10:$B$249,0),40),"")</f>
        <v/>
      </c>
      <c r="O373" s="70" t="str">
        <f>IFERROR(INDEX('Controles de Corrupción'!$C$10:$AZ$249,MATCH(A373,'Controles de Corrupción'!$B$10:$B$249,0),41),"")</f>
        <v/>
      </c>
      <c r="P373" s="70" t="str">
        <f>IFERROR(INDEX('Controles de Corrupción'!$C$10:$AZ$249,MATCH(A373,'Controles de Corrupción'!$B$10:$B$249,0),42),"")</f>
        <v/>
      </c>
      <c r="Q373" s="62" t="str">
        <f>IFERROR(INDEX('Controles de Corrupción'!$C$10:$AZ$249,MATCH(A373,'Controles de Corrupción'!$B$10:$B$249,0),47),"")</f>
        <v/>
      </c>
    </row>
    <row r="374" spans="1:17" ht="51.75" customHeight="1" x14ac:dyDescent="0.25">
      <c r="A374" s="118" t="s">
        <v>997</v>
      </c>
      <c r="B374" s="967"/>
      <c r="C374" s="970"/>
      <c r="D374" s="800"/>
      <c r="E374" s="972"/>
      <c r="F374" s="801"/>
      <c r="G374" s="801"/>
      <c r="H374" s="965"/>
      <c r="I374" s="801"/>
      <c r="J374" s="801"/>
      <c r="K374" s="801"/>
      <c r="L374" s="801"/>
      <c r="M374" s="70" t="str">
        <f>IFERROR(INDEX('Controles de Corrupción'!$C$10:$AZ$249,MATCH(A374,'Controles de Corrupción'!$B$10:$B$249,0),4),"")</f>
        <v/>
      </c>
      <c r="N374" s="70" t="str">
        <f>IFERROR(INDEX('Controles de Corrupción'!$C$10:$AZ$249,MATCH(A374,'Controles de Corrupción'!$B$10:$B$249,0),40),"")</f>
        <v/>
      </c>
      <c r="O374" s="70" t="str">
        <f>IFERROR(INDEX('Controles de Corrupción'!$C$10:$AZ$249,MATCH(A374,'Controles de Corrupción'!$B$10:$B$249,0),41),"")</f>
        <v/>
      </c>
      <c r="P374" s="70" t="str">
        <f>IFERROR(INDEX('Controles de Corrupción'!$C$10:$AZ$249,MATCH(A374,'Controles de Corrupción'!$B$10:$B$249,0),42),"")</f>
        <v/>
      </c>
      <c r="Q374" s="62" t="str">
        <f>IFERROR(INDEX('Controles de Corrupción'!$C$10:$AZ$249,MATCH(A374,'Controles de Corrupción'!$B$10:$B$249,0),47),"")</f>
        <v/>
      </c>
    </row>
    <row r="375" spans="1:17" ht="51.75" customHeight="1" x14ac:dyDescent="0.25">
      <c r="A375" s="118" t="s">
        <v>998</v>
      </c>
      <c r="B375" s="968"/>
      <c r="C375" s="970"/>
      <c r="D375" s="800"/>
      <c r="E375" s="972"/>
      <c r="F375" s="801"/>
      <c r="G375" s="801"/>
      <c r="H375" s="879"/>
      <c r="I375" s="801"/>
      <c r="J375" s="801"/>
      <c r="K375" s="801"/>
      <c r="L375" s="801"/>
      <c r="M375" s="70" t="str">
        <f>IFERROR(INDEX('Controles de Corrupción'!$C$10:$AZ$249,MATCH(A375,'Controles de Corrupción'!$B$10:$B$249,0),4),"")</f>
        <v/>
      </c>
      <c r="N375" s="70" t="str">
        <f>IFERROR(INDEX('Controles de Corrupción'!$C$10:$AZ$249,MATCH(A375,'Controles de Corrupción'!$B$10:$B$249,0),40),"")</f>
        <v/>
      </c>
      <c r="O375" s="70" t="str">
        <f>IFERROR(INDEX('Controles de Corrupción'!$C$10:$AZ$249,MATCH(A375,'Controles de Corrupción'!$B$10:$B$249,0),41),"")</f>
        <v/>
      </c>
      <c r="P375" s="70" t="str">
        <f>IFERROR(INDEX('Controles de Corrupción'!$C$10:$AZ$249,MATCH(A375,'Controles de Corrupción'!$B$10:$B$249,0),42),"")</f>
        <v/>
      </c>
      <c r="Q375" s="62" t="str">
        <f>IFERROR(INDEX('Controles de Corrupción'!$C$10:$AZ$249,MATCH(A375,'Controles de Corrupción'!$B$10:$B$249,0),47),"")</f>
        <v/>
      </c>
    </row>
    <row r="376" spans="1:17" ht="51.75" customHeight="1" x14ac:dyDescent="0.25">
      <c r="A376" s="118" t="s">
        <v>999</v>
      </c>
      <c r="B376" s="966"/>
      <c r="C376" s="969" t="str">
        <f>IFERROR(INDEX('Riesgos de Corrupción'!$B$11:$BN$100,MATCH('Mapa Riesgo Corrupción'!B376,'Riesgos de Corrupción'!$B$11:$B$100,0),2),"")</f>
        <v/>
      </c>
      <c r="D376" s="804" t="str">
        <f>IFERROR(INDEX('Riesgos de Corrupción'!$B$11:$BN$100,MATCH('Mapa Riesgo Corrupción'!B376,'Riesgos de Corrupción'!$B$11:$B$100,0),4),"")</f>
        <v/>
      </c>
      <c r="E376" s="971" t="str">
        <f>IFERROR(INDEX('Riesgos de Corrupción'!$B$11:$BN$100,MATCH('Mapa Riesgo Corrupción'!B376,'Riesgos de Corrupción'!$B$11:$B$100,0),5),"")</f>
        <v/>
      </c>
      <c r="F376" s="878" t="str">
        <f>IFERROR(INDEX('Riesgos de Corrupción'!$B$11:$BN$100,MATCH('Mapa Riesgo Corrupción'!B376,'Riesgos de Corrupción'!$B$11:$B$100,0),18),"")</f>
        <v/>
      </c>
      <c r="G376" s="878" t="str">
        <f>IFERROR(INDEX('Riesgos de Corrupción'!$B$11:$BN$100,MATCH('Mapa Riesgo Corrupción'!B376,'Riesgos de Corrupción'!$B$11:$B$100,0),63),"")</f>
        <v/>
      </c>
      <c r="H376" s="964" t="str">
        <f>IFERROR(INDEX('Riesgos de Corrupción'!$B$11:$BN$100,MATCH('Mapa Riesgo Corrupción'!B376,'Riesgos de Corrupción'!$B$11:$B$100,0),64),"")</f>
        <v/>
      </c>
      <c r="I376" s="878" t="str">
        <f>IFERROR(INDEX('Controles de Corrupción'!$C$10:$AZ$249,MATCH('Mapa Riesgo Corrupción'!B376,'Controles de Corrupción'!$C$10:$C$249,0),33),"")</f>
        <v/>
      </c>
      <c r="J376" s="878" t="str">
        <f>IFERROR(INDEX('Controles de Corrupción'!$C$10:$AZ$249,MATCH('Mapa Riesgo Corrupción'!B376,'Controles de Corrupción'!$C$10:$C$249,0),36),"")</f>
        <v/>
      </c>
      <c r="K376" s="878" t="str">
        <f>IFERROR(INDEX('Controles de Corrupción'!$C$10:$AZ$249,MATCH('Mapa Riesgo Corrupción'!B376,'Controles de Corrupción'!$C$10:$C$249,0),37),"")</f>
        <v/>
      </c>
      <c r="L376" s="878" t="str">
        <f>IFERROR(INDEX('Controles de Corrupción'!$C$10:$AZ$249,MATCH('Mapa Riesgo Corrupción'!B376,'Controles de Corrupción'!$C$10:$C$249,0),38),"")</f>
        <v/>
      </c>
      <c r="M376" s="70" t="str">
        <f>IFERROR(INDEX('Controles de Corrupción'!$C$10:$AZ$249,MATCH(A376,'Controles de Corrupción'!$B$10:$B$249,0),4),"")</f>
        <v/>
      </c>
      <c r="N376" s="70" t="str">
        <f>IFERROR(INDEX('Controles de Corrupción'!$C$10:$AZ$249,MATCH(A376,'Controles de Corrupción'!$B$10:$B$249,0),40),"")</f>
        <v/>
      </c>
      <c r="O376" s="70" t="str">
        <f>IFERROR(INDEX('Controles de Corrupción'!$C$10:$AZ$249,MATCH(A376,'Controles de Corrupción'!$B$10:$B$249,0),41),"")</f>
        <v/>
      </c>
      <c r="P376" s="70" t="str">
        <f>IFERROR(INDEX('Controles de Corrupción'!$C$10:$AZ$249,MATCH(A376,'Controles de Corrupción'!$B$10:$B$249,0),42),"")</f>
        <v/>
      </c>
      <c r="Q376" s="62" t="str">
        <f>IFERROR(INDEX('Controles de Corrupción'!$C$10:$AZ$249,MATCH(A376,'Controles de Corrupción'!$B$10:$B$249,0),47),"")</f>
        <v/>
      </c>
    </row>
    <row r="377" spans="1:17" ht="51.75" customHeight="1" x14ac:dyDescent="0.25">
      <c r="A377" s="118" t="s">
        <v>1000</v>
      </c>
      <c r="B377" s="967"/>
      <c r="C377" s="970"/>
      <c r="D377" s="800"/>
      <c r="E377" s="972"/>
      <c r="F377" s="801"/>
      <c r="G377" s="801"/>
      <c r="H377" s="965"/>
      <c r="I377" s="801"/>
      <c r="J377" s="801"/>
      <c r="K377" s="801"/>
      <c r="L377" s="801"/>
      <c r="M377" s="70" t="str">
        <f>IFERROR(INDEX('Controles de Corrupción'!$C$10:$AZ$249,MATCH(A377,'Controles de Corrupción'!$B$10:$B$249,0),4),"")</f>
        <v/>
      </c>
      <c r="N377" s="70" t="str">
        <f>IFERROR(INDEX('Controles de Corrupción'!$C$10:$AZ$249,MATCH(A377,'Controles de Corrupción'!$B$10:$B$249,0),40),"")</f>
        <v/>
      </c>
      <c r="O377" s="70" t="str">
        <f>IFERROR(INDEX('Controles de Corrupción'!$C$10:$AZ$249,MATCH(A377,'Controles de Corrupción'!$B$10:$B$249,0),41),"")</f>
        <v/>
      </c>
      <c r="P377" s="70" t="str">
        <f>IFERROR(INDEX('Controles de Corrupción'!$C$10:$AZ$249,MATCH(A377,'Controles de Corrupción'!$B$10:$B$249,0),42),"")</f>
        <v/>
      </c>
      <c r="Q377" s="62" t="str">
        <f>IFERROR(INDEX('Controles de Corrupción'!$C$10:$AZ$249,MATCH(A377,'Controles de Corrupción'!$B$10:$B$249,0),47),"")</f>
        <v/>
      </c>
    </row>
    <row r="378" spans="1:17" ht="51.75" customHeight="1" x14ac:dyDescent="0.25">
      <c r="A378" s="118" t="s">
        <v>1001</v>
      </c>
      <c r="B378" s="967"/>
      <c r="C378" s="970"/>
      <c r="D378" s="800"/>
      <c r="E378" s="972"/>
      <c r="F378" s="801"/>
      <c r="G378" s="801"/>
      <c r="H378" s="965"/>
      <c r="I378" s="801"/>
      <c r="J378" s="801"/>
      <c r="K378" s="801"/>
      <c r="L378" s="801"/>
      <c r="M378" s="70" t="str">
        <f>IFERROR(INDEX('Controles de Corrupción'!$C$10:$AZ$249,MATCH(A378,'Controles de Corrupción'!$B$10:$B$249,0),4),"")</f>
        <v/>
      </c>
      <c r="N378" s="70" t="str">
        <f>IFERROR(INDEX('Controles de Corrupción'!$C$10:$AZ$249,MATCH(A378,'Controles de Corrupción'!$B$10:$B$249,0),40),"")</f>
        <v/>
      </c>
      <c r="O378" s="70" t="str">
        <f>IFERROR(INDEX('Controles de Corrupción'!$C$10:$AZ$249,MATCH(A378,'Controles de Corrupción'!$B$10:$B$249,0),41),"")</f>
        <v/>
      </c>
      <c r="P378" s="70" t="str">
        <f>IFERROR(INDEX('Controles de Corrupción'!$C$10:$AZ$249,MATCH(A378,'Controles de Corrupción'!$B$10:$B$249,0),42),"")</f>
        <v/>
      </c>
      <c r="Q378" s="62" t="str">
        <f>IFERROR(INDEX('Controles de Corrupción'!$C$10:$AZ$249,MATCH(A378,'Controles de Corrupción'!$B$10:$B$249,0),47),"")</f>
        <v/>
      </c>
    </row>
    <row r="379" spans="1:17" ht="51.75" customHeight="1" x14ac:dyDescent="0.25">
      <c r="A379" s="118" t="s">
        <v>1002</v>
      </c>
      <c r="B379" s="967"/>
      <c r="C379" s="970"/>
      <c r="D379" s="800"/>
      <c r="E379" s="972"/>
      <c r="F379" s="801"/>
      <c r="G379" s="801"/>
      <c r="H379" s="965"/>
      <c r="I379" s="801"/>
      <c r="J379" s="801"/>
      <c r="K379" s="801"/>
      <c r="L379" s="801"/>
      <c r="M379" s="70" t="str">
        <f>IFERROR(INDEX('Controles de Corrupción'!$C$10:$AZ$249,MATCH(A379,'Controles de Corrupción'!$B$10:$B$249,0),4),"")</f>
        <v/>
      </c>
      <c r="N379" s="70" t="str">
        <f>IFERROR(INDEX('Controles de Corrupción'!$C$10:$AZ$249,MATCH(A379,'Controles de Corrupción'!$B$10:$B$249,0),40),"")</f>
        <v/>
      </c>
      <c r="O379" s="70" t="str">
        <f>IFERROR(INDEX('Controles de Corrupción'!$C$10:$AZ$249,MATCH(A379,'Controles de Corrupción'!$B$10:$B$249,0),41),"")</f>
        <v/>
      </c>
      <c r="P379" s="70" t="str">
        <f>IFERROR(INDEX('Controles de Corrupción'!$C$10:$AZ$249,MATCH(A379,'Controles de Corrupción'!$B$10:$B$249,0),42),"")</f>
        <v/>
      </c>
      <c r="Q379" s="62" t="str">
        <f>IFERROR(INDEX('Controles de Corrupción'!$C$10:$AZ$249,MATCH(A379,'Controles de Corrupción'!$B$10:$B$249,0),47),"")</f>
        <v/>
      </c>
    </row>
    <row r="380" spans="1:17" ht="51.75" customHeight="1" x14ac:dyDescent="0.25">
      <c r="A380" s="118" t="s">
        <v>1003</v>
      </c>
      <c r="B380" s="967"/>
      <c r="C380" s="970"/>
      <c r="D380" s="800"/>
      <c r="E380" s="972"/>
      <c r="F380" s="801"/>
      <c r="G380" s="801"/>
      <c r="H380" s="965"/>
      <c r="I380" s="801"/>
      <c r="J380" s="801"/>
      <c r="K380" s="801"/>
      <c r="L380" s="801"/>
      <c r="M380" s="70" t="str">
        <f>IFERROR(INDEX('Controles de Corrupción'!$C$10:$AZ$249,MATCH(A380,'Controles de Corrupción'!$B$10:$B$249,0),4),"")</f>
        <v/>
      </c>
      <c r="N380" s="70" t="str">
        <f>IFERROR(INDEX('Controles de Corrupción'!$C$10:$AZ$249,MATCH(A380,'Controles de Corrupción'!$B$10:$B$249,0),40),"")</f>
        <v/>
      </c>
      <c r="O380" s="70" t="str">
        <f>IFERROR(INDEX('Controles de Corrupción'!$C$10:$AZ$249,MATCH(A380,'Controles de Corrupción'!$B$10:$B$249,0),41),"")</f>
        <v/>
      </c>
      <c r="P380" s="70" t="str">
        <f>IFERROR(INDEX('Controles de Corrupción'!$C$10:$AZ$249,MATCH(A380,'Controles de Corrupción'!$B$10:$B$249,0),42),"")</f>
        <v/>
      </c>
      <c r="Q380" s="62" t="str">
        <f>IFERROR(INDEX('Controles de Corrupción'!$C$10:$AZ$249,MATCH(A380,'Controles de Corrupción'!$B$10:$B$249,0),47),"")</f>
        <v/>
      </c>
    </row>
    <row r="381" spans="1:17" ht="51.75" customHeight="1" x14ac:dyDescent="0.25">
      <c r="A381" s="118" t="s">
        <v>1004</v>
      </c>
      <c r="B381" s="968"/>
      <c r="C381" s="970"/>
      <c r="D381" s="800"/>
      <c r="E381" s="972"/>
      <c r="F381" s="801"/>
      <c r="G381" s="801"/>
      <c r="H381" s="879"/>
      <c r="I381" s="801"/>
      <c r="J381" s="801"/>
      <c r="K381" s="801"/>
      <c r="L381" s="801"/>
      <c r="M381" s="70" t="str">
        <f>IFERROR(INDEX('Controles de Corrupción'!$C$10:$AZ$249,MATCH(A381,'Controles de Corrupción'!$B$10:$B$249,0),4),"")</f>
        <v/>
      </c>
      <c r="N381" s="70" t="str">
        <f>IFERROR(INDEX('Controles de Corrupción'!$C$10:$AZ$249,MATCH(A381,'Controles de Corrupción'!$B$10:$B$249,0),40),"")</f>
        <v/>
      </c>
      <c r="O381" s="70" t="str">
        <f>IFERROR(INDEX('Controles de Corrupción'!$C$10:$AZ$249,MATCH(A381,'Controles de Corrupción'!$B$10:$B$249,0),41),"")</f>
        <v/>
      </c>
      <c r="P381" s="70" t="str">
        <f>IFERROR(INDEX('Controles de Corrupción'!$C$10:$AZ$249,MATCH(A381,'Controles de Corrupción'!$B$10:$B$249,0),42),"")</f>
        <v/>
      </c>
      <c r="Q381" s="62" t="str">
        <f>IFERROR(INDEX('Controles de Corrupción'!$C$10:$AZ$249,MATCH(A381,'Controles de Corrupción'!$B$10:$B$249,0),47),"")</f>
        <v/>
      </c>
    </row>
    <row r="382" spans="1:17" ht="51.75" customHeight="1" x14ac:dyDescent="0.25">
      <c r="A382" s="118" t="s">
        <v>1005</v>
      </c>
      <c r="B382" s="966"/>
      <c r="C382" s="969" t="str">
        <f>IFERROR(INDEX('Riesgos de Corrupción'!$B$11:$BN$100,MATCH('Mapa Riesgo Corrupción'!B382,'Riesgos de Corrupción'!$B$11:$B$100,0),2),"")</f>
        <v/>
      </c>
      <c r="D382" s="804" t="str">
        <f>IFERROR(INDEX('Riesgos de Corrupción'!$B$11:$BN$100,MATCH('Mapa Riesgo Corrupción'!B382,'Riesgos de Corrupción'!$B$11:$B$100,0),4),"")</f>
        <v/>
      </c>
      <c r="E382" s="971" t="str">
        <f>IFERROR(INDEX('Riesgos de Corrupción'!$B$11:$BN$100,MATCH('Mapa Riesgo Corrupción'!B382,'Riesgos de Corrupción'!$B$11:$B$100,0),5),"")</f>
        <v/>
      </c>
      <c r="F382" s="878" t="str">
        <f>IFERROR(INDEX('Riesgos de Corrupción'!$B$11:$BN$100,MATCH('Mapa Riesgo Corrupción'!B382,'Riesgos de Corrupción'!$B$11:$B$100,0),18),"")</f>
        <v/>
      </c>
      <c r="G382" s="878" t="str">
        <f>IFERROR(INDEX('Riesgos de Corrupción'!$B$11:$BN$100,MATCH('Mapa Riesgo Corrupción'!B382,'Riesgos de Corrupción'!$B$11:$B$100,0),63),"")</f>
        <v/>
      </c>
      <c r="H382" s="964" t="str">
        <f>IFERROR(INDEX('Riesgos de Corrupción'!$B$11:$BN$100,MATCH('Mapa Riesgo Corrupción'!B382,'Riesgos de Corrupción'!$B$11:$B$100,0),64),"")</f>
        <v/>
      </c>
      <c r="I382" s="878" t="str">
        <f>IFERROR(INDEX('Controles de Corrupción'!$C$10:$AZ$249,MATCH('Mapa Riesgo Corrupción'!B382,'Controles de Corrupción'!$C$10:$C$249,0),33),"")</f>
        <v/>
      </c>
      <c r="J382" s="878" t="str">
        <f>IFERROR(INDEX('Controles de Corrupción'!$C$10:$AZ$249,MATCH('Mapa Riesgo Corrupción'!B382,'Controles de Corrupción'!$C$10:$C$249,0),36),"")</f>
        <v/>
      </c>
      <c r="K382" s="878" t="str">
        <f>IFERROR(INDEX('Controles de Corrupción'!$C$10:$AZ$249,MATCH('Mapa Riesgo Corrupción'!B382,'Controles de Corrupción'!$C$10:$C$249,0),37),"")</f>
        <v/>
      </c>
      <c r="L382" s="878" t="str">
        <f>IFERROR(INDEX('Controles de Corrupción'!$C$10:$AZ$249,MATCH('Mapa Riesgo Corrupción'!B382,'Controles de Corrupción'!$C$10:$C$249,0),38),"")</f>
        <v/>
      </c>
      <c r="M382" s="70" t="str">
        <f>IFERROR(INDEX('Controles de Corrupción'!$C$10:$AZ$249,MATCH(A382,'Controles de Corrupción'!$B$10:$B$249,0),4),"")</f>
        <v/>
      </c>
      <c r="N382" s="70" t="str">
        <f>IFERROR(INDEX('Controles de Corrupción'!$C$10:$AZ$249,MATCH(A382,'Controles de Corrupción'!$B$10:$B$249,0),40),"")</f>
        <v/>
      </c>
      <c r="O382" s="70" t="str">
        <f>IFERROR(INDEX('Controles de Corrupción'!$C$10:$AZ$249,MATCH(A382,'Controles de Corrupción'!$B$10:$B$249,0),41),"")</f>
        <v/>
      </c>
      <c r="P382" s="70" t="str">
        <f>IFERROR(INDEX('Controles de Corrupción'!$C$10:$AZ$249,MATCH(A382,'Controles de Corrupción'!$B$10:$B$249,0),42),"")</f>
        <v/>
      </c>
      <c r="Q382" s="62" t="str">
        <f>IFERROR(INDEX('Controles de Corrupción'!$C$10:$AZ$249,MATCH(A382,'Controles de Corrupción'!$B$10:$B$249,0),47),"")</f>
        <v/>
      </c>
    </row>
    <row r="383" spans="1:17" ht="51.75" customHeight="1" x14ac:dyDescent="0.25">
      <c r="A383" s="118" t="s">
        <v>1006</v>
      </c>
      <c r="B383" s="967"/>
      <c r="C383" s="970"/>
      <c r="D383" s="800"/>
      <c r="E383" s="972"/>
      <c r="F383" s="801"/>
      <c r="G383" s="801"/>
      <c r="H383" s="965"/>
      <c r="I383" s="801"/>
      <c r="J383" s="801"/>
      <c r="K383" s="801"/>
      <c r="L383" s="801"/>
      <c r="M383" s="70" t="str">
        <f>IFERROR(INDEX('Controles de Corrupción'!$C$10:$AZ$249,MATCH(A383,'Controles de Corrupción'!$B$10:$B$249,0),4),"")</f>
        <v/>
      </c>
      <c r="N383" s="70" t="str">
        <f>IFERROR(INDEX('Controles de Corrupción'!$C$10:$AZ$249,MATCH(A383,'Controles de Corrupción'!$B$10:$B$249,0),40),"")</f>
        <v/>
      </c>
      <c r="O383" s="70" t="str">
        <f>IFERROR(INDEX('Controles de Corrupción'!$C$10:$AZ$249,MATCH(A383,'Controles de Corrupción'!$B$10:$B$249,0),41),"")</f>
        <v/>
      </c>
      <c r="P383" s="70" t="str">
        <f>IFERROR(INDEX('Controles de Corrupción'!$C$10:$AZ$249,MATCH(A383,'Controles de Corrupción'!$B$10:$B$249,0),42),"")</f>
        <v/>
      </c>
      <c r="Q383" s="62" t="str">
        <f>IFERROR(INDEX('Controles de Corrupción'!$C$10:$AZ$249,MATCH(A383,'Controles de Corrupción'!$B$10:$B$249,0),47),"")</f>
        <v/>
      </c>
    </row>
    <row r="384" spans="1:17" ht="51.75" customHeight="1" x14ac:dyDescent="0.25">
      <c r="A384" s="118" t="s">
        <v>1007</v>
      </c>
      <c r="B384" s="967"/>
      <c r="C384" s="970"/>
      <c r="D384" s="800"/>
      <c r="E384" s="972"/>
      <c r="F384" s="801"/>
      <c r="G384" s="801"/>
      <c r="H384" s="965"/>
      <c r="I384" s="801"/>
      <c r="J384" s="801"/>
      <c r="K384" s="801"/>
      <c r="L384" s="801"/>
      <c r="M384" s="70" t="str">
        <f>IFERROR(INDEX('Controles de Corrupción'!$C$10:$AZ$249,MATCH(A384,'Controles de Corrupción'!$B$10:$B$249,0),4),"")</f>
        <v/>
      </c>
      <c r="N384" s="70" t="str">
        <f>IFERROR(INDEX('Controles de Corrupción'!$C$10:$AZ$249,MATCH(A384,'Controles de Corrupción'!$B$10:$B$249,0),40),"")</f>
        <v/>
      </c>
      <c r="O384" s="70" t="str">
        <f>IFERROR(INDEX('Controles de Corrupción'!$C$10:$AZ$249,MATCH(A384,'Controles de Corrupción'!$B$10:$B$249,0),41),"")</f>
        <v/>
      </c>
      <c r="P384" s="70" t="str">
        <f>IFERROR(INDEX('Controles de Corrupción'!$C$10:$AZ$249,MATCH(A384,'Controles de Corrupción'!$B$10:$B$249,0),42),"")</f>
        <v/>
      </c>
      <c r="Q384" s="62" t="str">
        <f>IFERROR(INDEX('Controles de Corrupción'!$C$10:$AZ$249,MATCH(A384,'Controles de Corrupción'!$B$10:$B$249,0),47),"")</f>
        <v/>
      </c>
    </row>
    <row r="385" spans="1:17" ht="51.75" customHeight="1" x14ac:dyDescent="0.25">
      <c r="A385" s="118" t="s">
        <v>1008</v>
      </c>
      <c r="B385" s="967"/>
      <c r="C385" s="970"/>
      <c r="D385" s="800"/>
      <c r="E385" s="972"/>
      <c r="F385" s="801"/>
      <c r="G385" s="801"/>
      <c r="H385" s="965"/>
      <c r="I385" s="801"/>
      <c r="J385" s="801"/>
      <c r="K385" s="801"/>
      <c r="L385" s="801"/>
      <c r="M385" s="70" t="str">
        <f>IFERROR(INDEX('Controles de Corrupción'!$C$10:$AZ$249,MATCH(A385,'Controles de Corrupción'!$B$10:$B$249,0),4),"")</f>
        <v/>
      </c>
      <c r="N385" s="70" t="str">
        <f>IFERROR(INDEX('Controles de Corrupción'!$C$10:$AZ$249,MATCH(A385,'Controles de Corrupción'!$B$10:$B$249,0),40),"")</f>
        <v/>
      </c>
      <c r="O385" s="70" t="str">
        <f>IFERROR(INDEX('Controles de Corrupción'!$C$10:$AZ$249,MATCH(A385,'Controles de Corrupción'!$B$10:$B$249,0),41),"")</f>
        <v/>
      </c>
      <c r="P385" s="70" t="str">
        <f>IFERROR(INDEX('Controles de Corrupción'!$C$10:$AZ$249,MATCH(A385,'Controles de Corrupción'!$B$10:$B$249,0),42),"")</f>
        <v/>
      </c>
      <c r="Q385" s="62" t="str">
        <f>IFERROR(INDEX('Controles de Corrupción'!$C$10:$AZ$249,MATCH(A385,'Controles de Corrupción'!$B$10:$B$249,0),47),"")</f>
        <v/>
      </c>
    </row>
    <row r="386" spans="1:17" ht="51.75" customHeight="1" x14ac:dyDescent="0.25">
      <c r="A386" s="118" t="s">
        <v>1009</v>
      </c>
      <c r="B386" s="967"/>
      <c r="C386" s="970"/>
      <c r="D386" s="800"/>
      <c r="E386" s="972"/>
      <c r="F386" s="801"/>
      <c r="G386" s="801"/>
      <c r="H386" s="965"/>
      <c r="I386" s="801"/>
      <c r="J386" s="801"/>
      <c r="K386" s="801"/>
      <c r="L386" s="801"/>
      <c r="M386" s="70" t="str">
        <f>IFERROR(INDEX('Controles de Corrupción'!$C$10:$AZ$249,MATCH(A386,'Controles de Corrupción'!$B$10:$B$249,0),4),"")</f>
        <v/>
      </c>
      <c r="N386" s="70" t="str">
        <f>IFERROR(INDEX('Controles de Corrupción'!$C$10:$AZ$249,MATCH(A386,'Controles de Corrupción'!$B$10:$B$249,0),40),"")</f>
        <v/>
      </c>
      <c r="O386" s="70" t="str">
        <f>IFERROR(INDEX('Controles de Corrupción'!$C$10:$AZ$249,MATCH(A386,'Controles de Corrupción'!$B$10:$B$249,0),41),"")</f>
        <v/>
      </c>
      <c r="P386" s="70" t="str">
        <f>IFERROR(INDEX('Controles de Corrupción'!$C$10:$AZ$249,MATCH(A386,'Controles de Corrupción'!$B$10:$B$249,0),42),"")</f>
        <v/>
      </c>
      <c r="Q386" s="62" t="str">
        <f>IFERROR(INDEX('Controles de Corrupción'!$C$10:$AZ$249,MATCH(A386,'Controles de Corrupción'!$B$10:$B$249,0),47),"")</f>
        <v/>
      </c>
    </row>
    <row r="387" spans="1:17" ht="51.75" customHeight="1" x14ac:dyDescent="0.25">
      <c r="A387" s="118" t="s">
        <v>1010</v>
      </c>
      <c r="B387" s="968"/>
      <c r="C387" s="970"/>
      <c r="D387" s="800"/>
      <c r="E387" s="972"/>
      <c r="F387" s="801"/>
      <c r="G387" s="801"/>
      <c r="H387" s="879"/>
      <c r="I387" s="801"/>
      <c r="J387" s="801"/>
      <c r="K387" s="801"/>
      <c r="L387" s="801"/>
      <c r="M387" s="70" t="str">
        <f>IFERROR(INDEX('Controles de Corrupción'!$C$10:$AZ$249,MATCH(A387,'Controles de Corrupción'!$B$10:$B$249,0),4),"")</f>
        <v/>
      </c>
      <c r="N387" s="70" t="str">
        <f>IFERROR(INDEX('Controles de Corrupción'!$C$10:$AZ$249,MATCH(A387,'Controles de Corrupción'!$B$10:$B$249,0),40),"")</f>
        <v/>
      </c>
      <c r="O387" s="70" t="str">
        <f>IFERROR(INDEX('Controles de Corrupción'!$C$10:$AZ$249,MATCH(A387,'Controles de Corrupción'!$B$10:$B$249,0),41),"")</f>
        <v/>
      </c>
      <c r="P387" s="70" t="str">
        <f>IFERROR(INDEX('Controles de Corrupción'!$C$10:$AZ$249,MATCH(A387,'Controles de Corrupción'!$B$10:$B$249,0),42),"")</f>
        <v/>
      </c>
      <c r="Q387" s="62" t="str">
        <f>IFERROR(INDEX('Controles de Corrupción'!$C$10:$AZ$249,MATCH(A387,'Controles de Corrupción'!$B$10:$B$249,0),47),"")</f>
        <v/>
      </c>
    </row>
    <row r="388" spans="1:17" ht="51.75" customHeight="1" x14ac:dyDescent="0.25">
      <c r="A388" s="118" t="s">
        <v>1011</v>
      </c>
      <c r="B388" s="966"/>
      <c r="C388" s="969" t="str">
        <f>IFERROR(INDEX('Riesgos de Corrupción'!$B$11:$BN$100,MATCH('Mapa Riesgo Corrupción'!B388,'Riesgos de Corrupción'!$B$11:$B$100,0),2),"")</f>
        <v/>
      </c>
      <c r="D388" s="804" t="str">
        <f>IFERROR(INDEX('Riesgos de Corrupción'!$B$11:$BN$100,MATCH('Mapa Riesgo Corrupción'!B388,'Riesgos de Corrupción'!$B$11:$B$100,0),4),"")</f>
        <v/>
      </c>
      <c r="E388" s="971" t="str">
        <f>IFERROR(INDEX('Riesgos de Corrupción'!$B$11:$BN$100,MATCH('Mapa Riesgo Corrupción'!B388,'Riesgos de Corrupción'!$B$11:$B$100,0),5),"")</f>
        <v/>
      </c>
      <c r="F388" s="878" t="str">
        <f>IFERROR(INDEX('Riesgos de Corrupción'!$B$11:$BN$100,MATCH('Mapa Riesgo Corrupción'!B388,'Riesgos de Corrupción'!$B$11:$B$100,0),18),"")</f>
        <v/>
      </c>
      <c r="G388" s="878" t="str">
        <f>IFERROR(INDEX('Riesgos de Corrupción'!$B$11:$BN$100,MATCH('Mapa Riesgo Corrupción'!B388,'Riesgos de Corrupción'!$B$11:$B$100,0),63),"")</f>
        <v/>
      </c>
      <c r="H388" s="964" t="str">
        <f>IFERROR(INDEX('Riesgos de Corrupción'!$B$11:$BN$100,MATCH('Mapa Riesgo Corrupción'!B388,'Riesgos de Corrupción'!$B$11:$B$100,0),64),"")</f>
        <v/>
      </c>
      <c r="I388" s="878" t="str">
        <f>IFERROR(INDEX('Controles de Corrupción'!$C$10:$AZ$249,MATCH('Mapa Riesgo Corrupción'!B388,'Controles de Corrupción'!$C$10:$C$249,0),33),"")</f>
        <v/>
      </c>
      <c r="J388" s="878" t="str">
        <f>IFERROR(INDEX('Controles de Corrupción'!$C$10:$AZ$249,MATCH('Mapa Riesgo Corrupción'!B388,'Controles de Corrupción'!$C$10:$C$249,0),36),"")</f>
        <v/>
      </c>
      <c r="K388" s="878" t="str">
        <f>IFERROR(INDEX('Controles de Corrupción'!$C$10:$AZ$249,MATCH('Mapa Riesgo Corrupción'!B388,'Controles de Corrupción'!$C$10:$C$249,0),37),"")</f>
        <v/>
      </c>
      <c r="L388" s="878" t="str">
        <f>IFERROR(INDEX('Controles de Corrupción'!$C$10:$AZ$249,MATCH('Mapa Riesgo Corrupción'!B388,'Controles de Corrupción'!$C$10:$C$249,0),38),"")</f>
        <v/>
      </c>
      <c r="M388" s="70" t="str">
        <f>IFERROR(INDEX('Controles de Corrupción'!$C$10:$AZ$249,MATCH(A388,'Controles de Corrupción'!$B$10:$B$249,0),4),"")</f>
        <v/>
      </c>
      <c r="N388" s="70" t="str">
        <f>IFERROR(INDEX('Controles de Corrupción'!$C$10:$AZ$249,MATCH(A388,'Controles de Corrupción'!$B$10:$B$249,0),40),"")</f>
        <v/>
      </c>
      <c r="O388" s="70" t="str">
        <f>IFERROR(INDEX('Controles de Corrupción'!$C$10:$AZ$249,MATCH(A388,'Controles de Corrupción'!$B$10:$B$249,0),41),"")</f>
        <v/>
      </c>
      <c r="P388" s="70" t="str">
        <f>IFERROR(INDEX('Controles de Corrupción'!$C$10:$AZ$249,MATCH(A388,'Controles de Corrupción'!$B$10:$B$249,0),42),"")</f>
        <v/>
      </c>
      <c r="Q388" s="62" t="str">
        <f>IFERROR(INDEX('Controles de Corrupción'!$C$10:$AZ$249,MATCH(A388,'Controles de Corrupción'!$B$10:$B$249,0),47),"")</f>
        <v/>
      </c>
    </row>
    <row r="389" spans="1:17" ht="51.75" customHeight="1" x14ac:dyDescent="0.25">
      <c r="A389" s="118" t="s">
        <v>1012</v>
      </c>
      <c r="B389" s="967"/>
      <c r="C389" s="970"/>
      <c r="D389" s="800"/>
      <c r="E389" s="972"/>
      <c r="F389" s="801"/>
      <c r="G389" s="801"/>
      <c r="H389" s="965"/>
      <c r="I389" s="801"/>
      <c r="J389" s="801"/>
      <c r="K389" s="801"/>
      <c r="L389" s="801"/>
      <c r="M389" s="70" t="str">
        <f>IFERROR(INDEX('Controles de Corrupción'!$C$10:$AZ$249,MATCH(A389,'Controles de Corrupción'!$B$10:$B$249,0),4),"")</f>
        <v/>
      </c>
      <c r="N389" s="70" t="str">
        <f>IFERROR(INDEX('Controles de Corrupción'!$C$10:$AZ$249,MATCH(A389,'Controles de Corrupción'!$B$10:$B$249,0),40),"")</f>
        <v/>
      </c>
      <c r="O389" s="70" t="str">
        <f>IFERROR(INDEX('Controles de Corrupción'!$C$10:$AZ$249,MATCH(A389,'Controles de Corrupción'!$B$10:$B$249,0),41),"")</f>
        <v/>
      </c>
      <c r="P389" s="70" t="str">
        <f>IFERROR(INDEX('Controles de Corrupción'!$C$10:$AZ$249,MATCH(A389,'Controles de Corrupción'!$B$10:$B$249,0),42),"")</f>
        <v/>
      </c>
      <c r="Q389" s="62" t="str">
        <f>IFERROR(INDEX('Controles de Corrupción'!$C$10:$AZ$249,MATCH(A389,'Controles de Corrupción'!$B$10:$B$249,0),47),"")</f>
        <v/>
      </c>
    </row>
    <row r="390" spans="1:17" ht="51.75" customHeight="1" x14ac:dyDescent="0.25">
      <c r="A390" s="118" t="s">
        <v>1013</v>
      </c>
      <c r="B390" s="967"/>
      <c r="C390" s="970"/>
      <c r="D390" s="800"/>
      <c r="E390" s="972"/>
      <c r="F390" s="801"/>
      <c r="G390" s="801"/>
      <c r="H390" s="965"/>
      <c r="I390" s="801"/>
      <c r="J390" s="801"/>
      <c r="K390" s="801"/>
      <c r="L390" s="801"/>
      <c r="M390" s="70" t="str">
        <f>IFERROR(INDEX('Controles de Corrupción'!$C$10:$AZ$249,MATCH(A390,'Controles de Corrupción'!$B$10:$B$249,0),4),"")</f>
        <v/>
      </c>
      <c r="N390" s="70" t="str">
        <f>IFERROR(INDEX('Controles de Corrupción'!$C$10:$AZ$249,MATCH(A390,'Controles de Corrupción'!$B$10:$B$249,0),40),"")</f>
        <v/>
      </c>
      <c r="O390" s="70" t="str">
        <f>IFERROR(INDEX('Controles de Corrupción'!$C$10:$AZ$249,MATCH(A390,'Controles de Corrupción'!$B$10:$B$249,0),41),"")</f>
        <v/>
      </c>
      <c r="P390" s="70" t="str">
        <f>IFERROR(INDEX('Controles de Corrupción'!$C$10:$AZ$249,MATCH(A390,'Controles de Corrupción'!$B$10:$B$249,0),42),"")</f>
        <v/>
      </c>
      <c r="Q390" s="62" t="str">
        <f>IFERROR(INDEX('Controles de Corrupción'!$C$10:$AZ$249,MATCH(A390,'Controles de Corrupción'!$B$10:$B$249,0),47),"")</f>
        <v/>
      </c>
    </row>
    <row r="391" spans="1:17" ht="51.75" customHeight="1" x14ac:dyDescent="0.25">
      <c r="A391" s="118" t="s">
        <v>1014</v>
      </c>
      <c r="B391" s="967"/>
      <c r="C391" s="970"/>
      <c r="D391" s="800"/>
      <c r="E391" s="972"/>
      <c r="F391" s="801"/>
      <c r="G391" s="801"/>
      <c r="H391" s="965"/>
      <c r="I391" s="801"/>
      <c r="J391" s="801"/>
      <c r="K391" s="801"/>
      <c r="L391" s="801"/>
      <c r="M391" s="70" t="str">
        <f>IFERROR(INDEX('Controles de Corrupción'!$C$10:$AZ$249,MATCH(A391,'Controles de Corrupción'!$B$10:$B$249,0),4),"")</f>
        <v/>
      </c>
      <c r="N391" s="70" t="str">
        <f>IFERROR(INDEX('Controles de Corrupción'!$C$10:$AZ$249,MATCH(A391,'Controles de Corrupción'!$B$10:$B$249,0),40),"")</f>
        <v/>
      </c>
      <c r="O391" s="70" t="str">
        <f>IFERROR(INDEX('Controles de Corrupción'!$C$10:$AZ$249,MATCH(A391,'Controles de Corrupción'!$B$10:$B$249,0),41),"")</f>
        <v/>
      </c>
      <c r="P391" s="70" t="str">
        <f>IFERROR(INDEX('Controles de Corrupción'!$C$10:$AZ$249,MATCH(A391,'Controles de Corrupción'!$B$10:$B$249,0),42),"")</f>
        <v/>
      </c>
      <c r="Q391" s="62" t="str">
        <f>IFERROR(INDEX('Controles de Corrupción'!$C$10:$AZ$249,MATCH(A391,'Controles de Corrupción'!$B$10:$B$249,0),47),"")</f>
        <v/>
      </c>
    </row>
    <row r="392" spans="1:17" ht="51.75" customHeight="1" x14ac:dyDescent="0.25">
      <c r="A392" s="118" t="s">
        <v>1015</v>
      </c>
      <c r="B392" s="967"/>
      <c r="C392" s="970"/>
      <c r="D392" s="800"/>
      <c r="E392" s="972"/>
      <c r="F392" s="801"/>
      <c r="G392" s="801"/>
      <c r="H392" s="965"/>
      <c r="I392" s="801"/>
      <c r="J392" s="801"/>
      <c r="K392" s="801"/>
      <c r="L392" s="801"/>
      <c r="M392" s="70" t="str">
        <f>IFERROR(INDEX('Controles de Corrupción'!$C$10:$AZ$249,MATCH(A392,'Controles de Corrupción'!$B$10:$B$249,0),4),"")</f>
        <v/>
      </c>
      <c r="N392" s="70" t="str">
        <f>IFERROR(INDEX('Controles de Corrupción'!$C$10:$AZ$249,MATCH(A392,'Controles de Corrupción'!$B$10:$B$249,0),40),"")</f>
        <v/>
      </c>
      <c r="O392" s="70" t="str">
        <f>IFERROR(INDEX('Controles de Corrupción'!$C$10:$AZ$249,MATCH(A392,'Controles de Corrupción'!$B$10:$B$249,0),41),"")</f>
        <v/>
      </c>
      <c r="P392" s="70" t="str">
        <f>IFERROR(INDEX('Controles de Corrupción'!$C$10:$AZ$249,MATCH(A392,'Controles de Corrupción'!$B$10:$B$249,0),42),"")</f>
        <v/>
      </c>
      <c r="Q392" s="62" t="str">
        <f>IFERROR(INDEX('Controles de Corrupción'!$C$10:$AZ$249,MATCH(A392,'Controles de Corrupción'!$B$10:$B$249,0),47),"")</f>
        <v/>
      </c>
    </row>
    <row r="393" spans="1:17" ht="51.75" customHeight="1" x14ac:dyDescent="0.25">
      <c r="A393" s="118" t="s">
        <v>1016</v>
      </c>
      <c r="B393" s="968"/>
      <c r="C393" s="970"/>
      <c r="D393" s="800"/>
      <c r="E393" s="972"/>
      <c r="F393" s="801"/>
      <c r="G393" s="801"/>
      <c r="H393" s="879"/>
      <c r="I393" s="801"/>
      <c r="J393" s="801"/>
      <c r="K393" s="801"/>
      <c r="L393" s="801"/>
      <c r="M393" s="70" t="str">
        <f>IFERROR(INDEX('Controles de Corrupción'!$C$10:$AZ$249,MATCH(A393,'Controles de Corrupción'!$B$10:$B$249,0),4),"")</f>
        <v/>
      </c>
      <c r="N393" s="70" t="str">
        <f>IFERROR(INDEX('Controles de Corrupción'!$C$10:$AZ$249,MATCH(A393,'Controles de Corrupción'!$B$10:$B$249,0),40),"")</f>
        <v/>
      </c>
      <c r="O393" s="70" t="str">
        <f>IFERROR(INDEX('Controles de Corrupción'!$C$10:$AZ$249,MATCH(A393,'Controles de Corrupción'!$B$10:$B$249,0),41),"")</f>
        <v/>
      </c>
      <c r="P393" s="70" t="str">
        <f>IFERROR(INDEX('Controles de Corrupción'!$C$10:$AZ$249,MATCH(A393,'Controles de Corrupción'!$B$10:$B$249,0),42),"")</f>
        <v/>
      </c>
      <c r="Q393" s="62" t="str">
        <f>IFERROR(INDEX('Controles de Corrupción'!$C$10:$AZ$249,MATCH(A393,'Controles de Corrupción'!$B$10:$B$249,0),47),"")</f>
        <v/>
      </c>
    </row>
    <row r="394" spans="1:17" ht="51.75" customHeight="1" x14ac:dyDescent="0.25">
      <c r="A394" s="118" t="s">
        <v>1017</v>
      </c>
      <c r="B394" s="966"/>
      <c r="C394" s="969" t="str">
        <f>IFERROR(INDEX('Riesgos de Corrupción'!$B$11:$BN$100,MATCH('Mapa Riesgo Corrupción'!B394,'Riesgos de Corrupción'!$B$11:$B$100,0),2),"")</f>
        <v/>
      </c>
      <c r="D394" s="804" t="str">
        <f>IFERROR(INDEX('Riesgos de Corrupción'!$B$11:$BN$100,MATCH('Mapa Riesgo Corrupción'!B394,'Riesgos de Corrupción'!$B$11:$B$100,0),4),"")</f>
        <v/>
      </c>
      <c r="E394" s="971" t="str">
        <f>IFERROR(INDEX('Riesgos de Corrupción'!$B$11:$BN$100,MATCH('Mapa Riesgo Corrupción'!B394,'Riesgos de Corrupción'!$B$11:$B$100,0),5),"")</f>
        <v/>
      </c>
      <c r="F394" s="878" t="str">
        <f>IFERROR(INDEX('Riesgos de Corrupción'!$B$11:$BN$100,MATCH('Mapa Riesgo Corrupción'!B394,'Riesgos de Corrupción'!$B$11:$B$100,0),18),"")</f>
        <v/>
      </c>
      <c r="G394" s="878" t="str">
        <f>IFERROR(INDEX('Riesgos de Corrupción'!$B$11:$BN$100,MATCH('Mapa Riesgo Corrupción'!B394,'Riesgos de Corrupción'!$B$11:$B$100,0),63),"")</f>
        <v/>
      </c>
      <c r="H394" s="964" t="str">
        <f>IFERROR(INDEX('Riesgos de Corrupción'!$B$11:$BN$100,MATCH('Mapa Riesgo Corrupción'!B394,'Riesgos de Corrupción'!$B$11:$B$100,0),64),"")</f>
        <v/>
      </c>
      <c r="I394" s="878" t="str">
        <f>IFERROR(INDEX('Controles de Corrupción'!$C$10:$AZ$249,MATCH('Mapa Riesgo Corrupción'!B394,'Controles de Corrupción'!$C$10:$C$249,0),33),"")</f>
        <v/>
      </c>
      <c r="J394" s="878" t="str">
        <f>IFERROR(INDEX('Controles de Corrupción'!$C$10:$AZ$249,MATCH('Mapa Riesgo Corrupción'!B394,'Controles de Corrupción'!$C$10:$C$249,0),36),"")</f>
        <v/>
      </c>
      <c r="K394" s="878" t="str">
        <f>IFERROR(INDEX('Controles de Corrupción'!$C$10:$AZ$249,MATCH('Mapa Riesgo Corrupción'!B394,'Controles de Corrupción'!$C$10:$C$249,0),37),"")</f>
        <v/>
      </c>
      <c r="L394" s="878" t="str">
        <f>IFERROR(INDEX('Controles de Corrupción'!$C$10:$AZ$249,MATCH('Mapa Riesgo Corrupción'!B394,'Controles de Corrupción'!$C$10:$C$249,0),38),"")</f>
        <v/>
      </c>
      <c r="M394" s="70" t="str">
        <f>IFERROR(INDEX('Controles de Corrupción'!$C$10:$AZ$249,MATCH(A394,'Controles de Corrupción'!$B$10:$B$249,0),4),"")</f>
        <v/>
      </c>
      <c r="N394" s="70" t="str">
        <f>IFERROR(INDEX('Controles de Corrupción'!$C$10:$AZ$249,MATCH(A394,'Controles de Corrupción'!$B$10:$B$249,0),40),"")</f>
        <v/>
      </c>
      <c r="O394" s="70" t="str">
        <f>IFERROR(INDEX('Controles de Corrupción'!$C$10:$AZ$249,MATCH(A394,'Controles de Corrupción'!$B$10:$B$249,0),41),"")</f>
        <v/>
      </c>
      <c r="P394" s="70" t="str">
        <f>IFERROR(INDEX('Controles de Corrupción'!$C$10:$AZ$249,MATCH(A394,'Controles de Corrupción'!$B$10:$B$249,0),42),"")</f>
        <v/>
      </c>
      <c r="Q394" s="62" t="str">
        <f>IFERROR(INDEX('Controles de Corrupción'!$C$10:$AZ$249,MATCH(A394,'Controles de Corrupción'!$B$10:$B$249,0),47),"")</f>
        <v/>
      </c>
    </row>
    <row r="395" spans="1:17" ht="51.75" customHeight="1" x14ac:dyDescent="0.25">
      <c r="A395" s="118" t="s">
        <v>1018</v>
      </c>
      <c r="B395" s="967"/>
      <c r="C395" s="970"/>
      <c r="D395" s="800"/>
      <c r="E395" s="972"/>
      <c r="F395" s="801"/>
      <c r="G395" s="801"/>
      <c r="H395" s="965"/>
      <c r="I395" s="801"/>
      <c r="J395" s="801"/>
      <c r="K395" s="801"/>
      <c r="L395" s="801"/>
      <c r="M395" s="70" t="str">
        <f>IFERROR(INDEX('Controles de Corrupción'!$C$10:$AZ$249,MATCH(A395,'Controles de Corrupción'!$B$10:$B$249,0),4),"")</f>
        <v/>
      </c>
      <c r="N395" s="70" t="str">
        <f>IFERROR(INDEX('Controles de Corrupción'!$C$10:$AZ$249,MATCH(A395,'Controles de Corrupción'!$B$10:$B$249,0),40),"")</f>
        <v/>
      </c>
      <c r="O395" s="70" t="str">
        <f>IFERROR(INDEX('Controles de Corrupción'!$C$10:$AZ$249,MATCH(A395,'Controles de Corrupción'!$B$10:$B$249,0),41),"")</f>
        <v/>
      </c>
      <c r="P395" s="70" t="str">
        <f>IFERROR(INDEX('Controles de Corrupción'!$C$10:$AZ$249,MATCH(A395,'Controles de Corrupción'!$B$10:$B$249,0),42),"")</f>
        <v/>
      </c>
      <c r="Q395" s="62" t="str">
        <f>IFERROR(INDEX('Controles de Corrupción'!$C$10:$AZ$249,MATCH(A395,'Controles de Corrupción'!$B$10:$B$249,0),47),"")</f>
        <v/>
      </c>
    </row>
    <row r="396" spans="1:17" ht="51.75" customHeight="1" x14ac:dyDescent="0.25">
      <c r="A396" s="118" t="s">
        <v>1019</v>
      </c>
      <c r="B396" s="967"/>
      <c r="C396" s="970"/>
      <c r="D396" s="800"/>
      <c r="E396" s="972"/>
      <c r="F396" s="801"/>
      <c r="G396" s="801"/>
      <c r="H396" s="965"/>
      <c r="I396" s="801"/>
      <c r="J396" s="801"/>
      <c r="K396" s="801"/>
      <c r="L396" s="801"/>
      <c r="M396" s="70" t="str">
        <f>IFERROR(INDEX('Controles de Corrupción'!$C$10:$AZ$249,MATCH(A396,'Controles de Corrupción'!$B$10:$B$249,0),4),"")</f>
        <v/>
      </c>
      <c r="N396" s="70" t="str">
        <f>IFERROR(INDEX('Controles de Corrupción'!$C$10:$AZ$249,MATCH(A396,'Controles de Corrupción'!$B$10:$B$249,0),40),"")</f>
        <v/>
      </c>
      <c r="O396" s="70" t="str">
        <f>IFERROR(INDEX('Controles de Corrupción'!$C$10:$AZ$249,MATCH(A396,'Controles de Corrupción'!$B$10:$B$249,0),41),"")</f>
        <v/>
      </c>
      <c r="P396" s="70" t="str">
        <f>IFERROR(INDEX('Controles de Corrupción'!$C$10:$AZ$249,MATCH(A396,'Controles de Corrupción'!$B$10:$B$249,0),42),"")</f>
        <v/>
      </c>
      <c r="Q396" s="62" t="str">
        <f>IFERROR(INDEX('Controles de Corrupción'!$C$10:$AZ$249,MATCH(A396,'Controles de Corrupción'!$B$10:$B$249,0),47),"")</f>
        <v/>
      </c>
    </row>
    <row r="397" spans="1:17" ht="51.75" customHeight="1" x14ac:dyDescent="0.25">
      <c r="A397" s="118" t="s">
        <v>1020</v>
      </c>
      <c r="B397" s="967"/>
      <c r="C397" s="970"/>
      <c r="D397" s="800"/>
      <c r="E397" s="972"/>
      <c r="F397" s="801"/>
      <c r="G397" s="801"/>
      <c r="H397" s="965"/>
      <c r="I397" s="801"/>
      <c r="J397" s="801"/>
      <c r="K397" s="801"/>
      <c r="L397" s="801"/>
      <c r="M397" s="70" t="str">
        <f>IFERROR(INDEX('Controles de Corrupción'!$C$10:$AZ$249,MATCH(A397,'Controles de Corrupción'!$B$10:$B$249,0),4),"")</f>
        <v/>
      </c>
      <c r="N397" s="70" t="str">
        <f>IFERROR(INDEX('Controles de Corrupción'!$C$10:$AZ$249,MATCH(A397,'Controles de Corrupción'!$B$10:$B$249,0),40),"")</f>
        <v/>
      </c>
      <c r="O397" s="70" t="str">
        <f>IFERROR(INDEX('Controles de Corrupción'!$C$10:$AZ$249,MATCH(A397,'Controles de Corrupción'!$B$10:$B$249,0),41),"")</f>
        <v/>
      </c>
      <c r="P397" s="70" t="str">
        <f>IFERROR(INDEX('Controles de Corrupción'!$C$10:$AZ$249,MATCH(A397,'Controles de Corrupción'!$B$10:$B$249,0),42),"")</f>
        <v/>
      </c>
      <c r="Q397" s="62" t="str">
        <f>IFERROR(INDEX('Controles de Corrupción'!$C$10:$AZ$249,MATCH(A397,'Controles de Corrupción'!$B$10:$B$249,0),47),"")</f>
        <v/>
      </c>
    </row>
    <row r="398" spans="1:17" ht="51.75" customHeight="1" x14ac:dyDescent="0.25">
      <c r="A398" s="118" t="s">
        <v>1021</v>
      </c>
      <c r="B398" s="967"/>
      <c r="C398" s="970"/>
      <c r="D398" s="800"/>
      <c r="E398" s="972"/>
      <c r="F398" s="801"/>
      <c r="G398" s="801"/>
      <c r="H398" s="965"/>
      <c r="I398" s="801"/>
      <c r="J398" s="801"/>
      <c r="K398" s="801"/>
      <c r="L398" s="801"/>
      <c r="M398" s="70" t="str">
        <f>IFERROR(INDEX('Controles de Corrupción'!$C$10:$AZ$249,MATCH(A398,'Controles de Corrupción'!$B$10:$B$249,0),4),"")</f>
        <v/>
      </c>
      <c r="N398" s="70" t="str">
        <f>IFERROR(INDEX('Controles de Corrupción'!$C$10:$AZ$249,MATCH(A398,'Controles de Corrupción'!$B$10:$B$249,0),40),"")</f>
        <v/>
      </c>
      <c r="O398" s="70" t="str">
        <f>IFERROR(INDEX('Controles de Corrupción'!$C$10:$AZ$249,MATCH(A398,'Controles de Corrupción'!$B$10:$B$249,0),41),"")</f>
        <v/>
      </c>
      <c r="P398" s="70" t="str">
        <f>IFERROR(INDEX('Controles de Corrupción'!$C$10:$AZ$249,MATCH(A398,'Controles de Corrupción'!$B$10:$B$249,0),42),"")</f>
        <v/>
      </c>
      <c r="Q398" s="62" t="str">
        <f>IFERROR(INDEX('Controles de Corrupción'!$C$10:$AZ$249,MATCH(A398,'Controles de Corrupción'!$B$10:$B$249,0),47),"")</f>
        <v/>
      </c>
    </row>
    <row r="399" spans="1:17" ht="51.75" customHeight="1" x14ac:dyDescent="0.25">
      <c r="A399" s="118" t="s">
        <v>1022</v>
      </c>
      <c r="B399" s="968"/>
      <c r="C399" s="970"/>
      <c r="D399" s="800"/>
      <c r="E399" s="972"/>
      <c r="F399" s="801"/>
      <c r="G399" s="801"/>
      <c r="H399" s="879"/>
      <c r="I399" s="801"/>
      <c r="J399" s="801"/>
      <c r="K399" s="801"/>
      <c r="L399" s="801"/>
      <c r="M399" s="70" t="str">
        <f>IFERROR(INDEX('Controles de Corrupción'!$C$10:$AZ$249,MATCH(A399,'Controles de Corrupción'!$B$10:$B$249,0),4),"")</f>
        <v/>
      </c>
      <c r="N399" s="70" t="str">
        <f>IFERROR(INDEX('Controles de Corrupción'!$C$10:$AZ$249,MATCH(A399,'Controles de Corrupción'!$B$10:$B$249,0),40),"")</f>
        <v/>
      </c>
      <c r="O399" s="70" t="str">
        <f>IFERROR(INDEX('Controles de Corrupción'!$C$10:$AZ$249,MATCH(A399,'Controles de Corrupción'!$B$10:$B$249,0),41),"")</f>
        <v/>
      </c>
      <c r="P399" s="70" t="str">
        <f>IFERROR(INDEX('Controles de Corrupción'!$C$10:$AZ$249,MATCH(A399,'Controles de Corrupción'!$B$10:$B$249,0),42),"")</f>
        <v/>
      </c>
      <c r="Q399" s="62" t="str">
        <f>IFERROR(INDEX('Controles de Corrupción'!$C$10:$AZ$249,MATCH(A399,'Controles de Corrupción'!$B$10:$B$249,0),47),"")</f>
        <v/>
      </c>
    </row>
    <row r="400" spans="1:17" ht="51.75" customHeight="1" x14ac:dyDescent="0.25">
      <c r="A400" s="118" t="s">
        <v>1023</v>
      </c>
      <c r="B400" s="966"/>
      <c r="C400" s="969" t="str">
        <f>IFERROR(INDEX('Riesgos de Corrupción'!$B$11:$BN$100,MATCH('Mapa Riesgo Corrupción'!B400,'Riesgos de Corrupción'!$B$11:$B$100,0),2),"")</f>
        <v/>
      </c>
      <c r="D400" s="804" t="str">
        <f>IFERROR(INDEX('Riesgos de Corrupción'!$B$11:$BN$100,MATCH('Mapa Riesgo Corrupción'!B400,'Riesgos de Corrupción'!$B$11:$B$100,0),4),"")</f>
        <v/>
      </c>
      <c r="E400" s="971" t="str">
        <f>IFERROR(INDEX('Riesgos de Corrupción'!$B$11:$BN$100,MATCH('Mapa Riesgo Corrupción'!B400,'Riesgos de Corrupción'!$B$11:$B$100,0),5),"")</f>
        <v/>
      </c>
      <c r="F400" s="878" t="str">
        <f>IFERROR(INDEX('Riesgos de Corrupción'!$B$11:$BN$100,MATCH('Mapa Riesgo Corrupción'!B400,'Riesgos de Corrupción'!$B$11:$B$100,0),18),"")</f>
        <v/>
      </c>
      <c r="G400" s="878" t="str">
        <f>IFERROR(INDEX('Riesgos de Corrupción'!$B$11:$BN$100,MATCH('Mapa Riesgo Corrupción'!B400,'Riesgos de Corrupción'!$B$11:$B$100,0),63),"")</f>
        <v/>
      </c>
      <c r="H400" s="964" t="str">
        <f>IFERROR(INDEX('Riesgos de Corrupción'!$B$11:$BN$100,MATCH('Mapa Riesgo Corrupción'!B400,'Riesgos de Corrupción'!$B$11:$B$100,0),64),"")</f>
        <v/>
      </c>
      <c r="I400" s="878" t="str">
        <f>IFERROR(INDEX('Controles de Corrupción'!$C$10:$AZ$249,MATCH('Mapa Riesgo Corrupción'!B400,'Controles de Corrupción'!$C$10:$C$249,0),33),"")</f>
        <v/>
      </c>
      <c r="J400" s="878" t="str">
        <f>IFERROR(INDEX('Controles de Corrupción'!$C$10:$AZ$249,MATCH('Mapa Riesgo Corrupción'!B400,'Controles de Corrupción'!$C$10:$C$249,0),36),"")</f>
        <v/>
      </c>
      <c r="K400" s="878" t="str">
        <f>IFERROR(INDEX('Controles de Corrupción'!$C$10:$AZ$249,MATCH('Mapa Riesgo Corrupción'!B400,'Controles de Corrupción'!$C$10:$C$249,0),37),"")</f>
        <v/>
      </c>
      <c r="L400" s="878" t="str">
        <f>IFERROR(INDEX('Controles de Corrupción'!$C$10:$AZ$249,MATCH('Mapa Riesgo Corrupción'!B400,'Controles de Corrupción'!$C$10:$C$249,0),38),"")</f>
        <v/>
      </c>
      <c r="M400" s="70" t="str">
        <f>IFERROR(INDEX('Controles de Corrupción'!$C$10:$AZ$249,MATCH(A400,'Controles de Corrupción'!$B$10:$B$249,0),4),"")</f>
        <v/>
      </c>
      <c r="N400" s="70" t="str">
        <f>IFERROR(INDEX('Controles de Corrupción'!$C$10:$AZ$249,MATCH(A400,'Controles de Corrupción'!$B$10:$B$249,0),40),"")</f>
        <v/>
      </c>
      <c r="O400" s="70" t="str">
        <f>IFERROR(INDEX('Controles de Corrupción'!$C$10:$AZ$249,MATCH(A400,'Controles de Corrupción'!$B$10:$B$249,0),41),"")</f>
        <v/>
      </c>
      <c r="P400" s="70" t="str">
        <f>IFERROR(INDEX('Controles de Corrupción'!$C$10:$AZ$249,MATCH(A400,'Controles de Corrupción'!$B$10:$B$249,0),42),"")</f>
        <v/>
      </c>
      <c r="Q400" s="62" t="str">
        <f>IFERROR(INDEX('Controles de Corrupción'!$C$10:$AZ$249,MATCH(A400,'Controles de Corrupción'!$B$10:$B$249,0),47),"")</f>
        <v/>
      </c>
    </row>
    <row r="401" spans="1:17" ht="51.75" customHeight="1" x14ac:dyDescent="0.25">
      <c r="A401" s="118" t="s">
        <v>1024</v>
      </c>
      <c r="B401" s="967"/>
      <c r="C401" s="970"/>
      <c r="D401" s="800"/>
      <c r="E401" s="972"/>
      <c r="F401" s="801"/>
      <c r="G401" s="801"/>
      <c r="H401" s="965"/>
      <c r="I401" s="801"/>
      <c r="J401" s="801"/>
      <c r="K401" s="801"/>
      <c r="L401" s="801"/>
      <c r="M401" s="70" t="str">
        <f>IFERROR(INDEX('Controles de Corrupción'!$C$10:$AZ$249,MATCH(A401,'Controles de Corrupción'!$B$10:$B$249,0),4),"")</f>
        <v/>
      </c>
      <c r="N401" s="70" t="str">
        <f>IFERROR(INDEX('Controles de Corrupción'!$C$10:$AZ$249,MATCH(A401,'Controles de Corrupción'!$B$10:$B$249,0),40),"")</f>
        <v/>
      </c>
      <c r="O401" s="70" t="str">
        <f>IFERROR(INDEX('Controles de Corrupción'!$C$10:$AZ$249,MATCH(A401,'Controles de Corrupción'!$B$10:$B$249,0),41),"")</f>
        <v/>
      </c>
      <c r="P401" s="70" t="str">
        <f>IFERROR(INDEX('Controles de Corrupción'!$C$10:$AZ$249,MATCH(A401,'Controles de Corrupción'!$B$10:$B$249,0),42),"")</f>
        <v/>
      </c>
      <c r="Q401" s="62" t="str">
        <f>IFERROR(INDEX('Controles de Corrupción'!$C$10:$AZ$249,MATCH(A401,'Controles de Corrupción'!$B$10:$B$249,0),47),"")</f>
        <v/>
      </c>
    </row>
    <row r="402" spans="1:17" ht="51.75" customHeight="1" x14ac:dyDescent="0.25">
      <c r="A402" s="118" t="s">
        <v>1025</v>
      </c>
      <c r="B402" s="967"/>
      <c r="C402" s="970"/>
      <c r="D402" s="800"/>
      <c r="E402" s="972"/>
      <c r="F402" s="801"/>
      <c r="G402" s="801"/>
      <c r="H402" s="965"/>
      <c r="I402" s="801"/>
      <c r="J402" s="801"/>
      <c r="K402" s="801"/>
      <c r="L402" s="801"/>
      <c r="M402" s="70" t="str">
        <f>IFERROR(INDEX('Controles de Corrupción'!$C$10:$AZ$249,MATCH(A402,'Controles de Corrupción'!$B$10:$B$249,0),4),"")</f>
        <v/>
      </c>
      <c r="N402" s="70" t="str">
        <f>IFERROR(INDEX('Controles de Corrupción'!$C$10:$AZ$249,MATCH(A402,'Controles de Corrupción'!$B$10:$B$249,0),40),"")</f>
        <v/>
      </c>
      <c r="O402" s="70" t="str">
        <f>IFERROR(INDEX('Controles de Corrupción'!$C$10:$AZ$249,MATCH(A402,'Controles de Corrupción'!$B$10:$B$249,0),41),"")</f>
        <v/>
      </c>
      <c r="P402" s="70" t="str">
        <f>IFERROR(INDEX('Controles de Corrupción'!$C$10:$AZ$249,MATCH(A402,'Controles de Corrupción'!$B$10:$B$249,0),42),"")</f>
        <v/>
      </c>
      <c r="Q402" s="62" t="str">
        <f>IFERROR(INDEX('Controles de Corrupción'!$C$10:$AZ$249,MATCH(A402,'Controles de Corrupción'!$B$10:$B$249,0),47),"")</f>
        <v/>
      </c>
    </row>
    <row r="403" spans="1:17" ht="51.75" customHeight="1" x14ac:dyDescent="0.25">
      <c r="A403" s="118" t="s">
        <v>1026</v>
      </c>
      <c r="B403" s="967"/>
      <c r="C403" s="970"/>
      <c r="D403" s="800"/>
      <c r="E403" s="972"/>
      <c r="F403" s="801"/>
      <c r="G403" s="801"/>
      <c r="H403" s="965"/>
      <c r="I403" s="801"/>
      <c r="J403" s="801"/>
      <c r="K403" s="801"/>
      <c r="L403" s="801"/>
      <c r="M403" s="70" t="str">
        <f>IFERROR(INDEX('Controles de Corrupción'!$C$10:$AZ$249,MATCH(A403,'Controles de Corrupción'!$B$10:$B$249,0),4),"")</f>
        <v/>
      </c>
      <c r="N403" s="70" t="str">
        <f>IFERROR(INDEX('Controles de Corrupción'!$C$10:$AZ$249,MATCH(A403,'Controles de Corrupción'!$B$10:$B$249,0),40),"")</f>
        <v/>
      </c>
      <c r="O403" s="70" t="str">
        <f>IFERROR(INDEX('Controles de Corrupción'!$C$10:$AZ$249,MATCH(A403,'Controles de Corrupción'!$B$10:$B$249,0),41),"")</f>
        <v/>
      </c>
      <c r="P403" s="70" t="str">
        <f>IFERROR(INDEX('Controles de Corrupción'!$C$10:$AZ$249,MATCH(A403,'Controles de Corrupción'!$B$10:$B$249,0),42),"")</f>
        <v/>
      </c>
      <c r="Q403" s="62" t="str">
        <f>IFERROR(INDEX('Controles de Corrupción'!$C$10:$AZ$249,MATCH(A403,'Controles de Corrupción'!$B$10:$B$249,0),47),"")</f>
        <v/>
      </c>
    </row>
    <row r="404" spans="1:17" ht="51.75" customHeight="1" x14ac:dyDescent="0.25">
      <c r="A404" s="118" t="s">
        <v>1027</v>
      </c>
      <c r="B404" s="967"/>
      <c r="C404" s="970"/>
      <c r="D404" s="800"/>
      <c r="E404" s="972"/>
      <c r="F404" s="801"/>
      <c r="G404" s="801"/>
      <c r="H404" s="965"/>
      <c r="I404" s="801"/>
      <c r="J404" s="801"/>
      <c r="K404" s="801"/>
      <c r="L404" s="801"/>
      <c r="M404" s="70" t="str">
        <f>IFERROR(INDEX('Controles de Corrupción'!$C$10:$AZ$249,MATCH(A404,'Controles de Corrupción'!$B$10:$B$249,0),4),"")</f>
        <v/>
      </c>
      <c r="N404" s="70" t="str">
        <f>IFERROR(INDEX('Controles de Corrupción'!$C$10:$AZ$249,MATCH(A404,'Controles de Corrupción'!$B$10:$B$249,0),40),"")</f>
        <v/>
      </c>
      <c r="O404" s="70" t="str">
        <f>IFERROR(INDEX('Controles de Corrupción'!$C$10:$AZ$249,MATCH(A404,'Controles de Corrupción'!$B$10:$B$249,0),41),"")</f>
        <v/>
      </c>
      <c r="P404" s="70" t="str">
        <f>IFERROR(INDEX('Controles de Corrupción'!$C$10:$AZ$249,MATCH(A404,'Controles de Corrupción'!$B$10:$B$249,0),42),"")</f>
        <v/>
      </c>
      <c r="Q404" s="62" t="str">
        <f>IFERROR(INDEX('Controles de Corrupción'!$C$10:$AZ$249,MATCH(A404,'Controles de Corrupción'!$B$10:$B$249,0),47),"")</f>
        <v/>
      </c>
    </row>
    <row r="405" spans="1:17" ht="51.75" customHeight="1" x14ac:dyDescent="0.25">
      <c r="A405" s="118" t="s">
        <v>1028</v>
      </c>
      <c r="B405" s="968"/>
      <c r="C405" s="970"/>
      <c r="D405" s="800"/>
      <c r="E405" s="972"/>
      <c r="F405" s="801"/>
      <c r="G405" s="801"/>
      <c r="H405" s="879"/>
      <c r="I405" s="801"/>
      <c r="J405" s="801"/>
      <c r="K405" s="801"/>
      <c r="L405" s="801"/>
      <c r="M405" s="70" t="str">
        <f>IFERROR(INDEX('Controles de Corrupción'!$C$10:$AZ$249,MATCH(A405,'Controles de Corrupción'!$B$10:$B$249,0),4),"")</f>
        <v/>
      </c>
      <c r="N405" s="70" t="str">
        <f>IFERROR(INDEX('Controles de Corrupción'!$C$10:$AZ$249,MATCH(A405,'Controles de Corrupción'!$B$10:$B$249,0),40),"")</f>
        <v/>
      </c>
      <c r="O405" s="70" t="str">
        <f>IFERROR(INDEX('Controles de Corrupción'!$C$10:$AZ$249,MATCH(A405,'Controles de Corrupción'!$B$10:$B$249,0),41),"")</f>
        <v/>
      </c>
      <c r="P405" s="70" t="str">
        <f>IFERROR(INDEX('Controles de Corrupción'!$C$10:$AZ$249,MATCH(A405,'Controles de Corrupción'!$B$10:$B$249,0),42),"")</f>
        <v/>
      </c>
      <c r="Q405" s="62" t="str">
        <f>IFERROR(INDEX('Controles de Corrupción'!$C$10:$AZ$249,MATCH(A405,'Controles de Corrupción'!$B$10:$B$249,0),47),"")</f>
        <v/>
      </c>
    </row>
    <row r="406" spans="1:17" ht="51.75" customHeight="1" x14ac:dyDescent="0.25">
      <c r="A406" s="118" t="s">
        <v>1029</v>
      </c>
      <c r="B406" s="966"/>
      <c r="C406" s="969" t="str">
        <f>IFERROR(INDEX('Riesgos de Corrupción'!$B$11:$BN$100,MATCH('Mapa Riesgo Corrupción'!B406,'Riesgos de Corrupción'!$B$11:$B$100,0),2),"")</f>
        <v/>
      </c>
      <c r="D406" s="804" t="str">
        <f>IFERROR(INDEX('Riesgos de Corrupción'!$B$11:$BN$100,MATCH('Mapa Riesgo Corrupción'!B406,'Riesgos de Corrupción'!$B$11:$B$100,0),4),"")</f>
        <v/>
      </c>
      <c r="E406" s="971" t="str">
        <f>IFERROR(INDEX('Riesgos de Corrupción'!$B$11:$BN$100,MATCH('Mapa Riesgo Corrupción'!B406,'Riesgos de Corrupción'!$B$11:$B$100,0),5),"")</f>
        <v/>
      </c>
      <c r="F406" s="878" t="str">
        <f>IFERROR(INDEX('Riesgos de Corrupción'!$B$11:$BN$100,MATCH('Mapa Riesgo Corrupción'!B406,'Riesgos de Corrupción'!$B$11:$B$100,0),18),"")</f>
        <v/>
      </c>
      <c r="G406" s="878" t="str">
        <f>IFERROR(INDEX('Riesgos de Corrupción'!$B$11:$BN$100,MATCH('Mapa Riesgo Corrupción'!B406,'Riesgos de Corrupción'!$B$11:$B$100,0),63),"")</f>
        <v/>
      </c>
      <c r="H406" s="964" t="str">
        <f>IFERROR(INDEX('Riesgos de Corrupción'!$B$11:$BN$100,MATCH('Mapa Riesgo Corrupción'!B406,'Riesgos de Corrupción'!$B$11:$B$100,0),64),"")</f>
        <v/>
      </c>
      <c r="I406" s="878" t="str">
        <f>IFERROR(INDEX('Controles de Corrupción'!$C$10:$AZ$249,MATCH('Mapa Riesgo Corrupción'!B406,'Controles de Corrupción'!$C$10:$C$249,0),33),"")</f>
        <v/>
      </c>
      <c r="J406" s="878" t="str">
        <f>IFERROR(INDEX('Controles de Corrupción'!$C$10:$AZ$249,MATCH('Mapa Riesgo Corrupción'!B406,'Controles de Corrupción'!$C$10:$C$249,0),36),"")</f>
        <v/>
      </c>
      <c r="K406" s="878" t="str">
        <f>IFERROR(INDEX('Controles de Corrupción'!$C$10:$AZ$249,MATCH('Mapa Riesgo Corrupción'!B406,'Controles de Corrupción'!$C$10:$C$249,0),37),"")</f>
        <v/>
      </c>
      <c r="L406" s="878" t="str">
        <f>IFERROR(INDEX('Controles de Corrupción'!$C$10:$AZ$249,MATCH('Mapa Riesgo Corrupción'!B406,'Controles de Corrupción'!$C$10:$C$249,0),38),"")</f>
        <v/>
      </c>
      <c r="M406" s="70" t="str">
        <f>IFERROR(INDEX('Controles de Corrupción'!$C$10:$AZ$249,MATCH(A406,'Controles de Corrupción'!$B$10:$B$249,0),4),"")</f>
        <v/>
      </c>
      <c r="N406" s="70" t="str">
        <f>IFERROR(INDEX('Controles de Corrupción'!$C$10:$AZ$249,MATCH(A406,'Controles de Corrupción'!$B$10:$B$249,0),40),"")</f>
        <v/>
      </c>
      <c r="O406" s="70" t="str">
        <f>IFERROR(INDEX('Controles de Corrupción'!$C$10:$AZ$249,MATCH(A406,'Controles de Corrupción'!$B$10:$B$249,0),41),"")</f>
        <v/>
      </c>
      <c r="P406" s="70" t="str">
        <f>IFERROR(INDEX('Controles de Corrupción'!$C$10:$AZ$249,MATCH(A406,'Controles de Corrupción'!$B$10:$B$249,0),42),"")</f>
        <v/>
      </c>
      <c r="Q406" s="62" t="str">
        <f>IFERROR(INDEX('Controles de Corrupción'!$C$10:$AZ$249,MATCH(A406,'Controles de Corrupción'!$B$10:$B$249,0),47),"")</f>
        <v/>
      </c>
    </row>
    <row r="407" spans="1:17" ht="51.75" customHeight="1" x14ac:dyDescent="0.25">
      <c r="A407" s="118" t="s">
        <v>1030</v>
      </c>
      <c r="B407" s="967"/>
      <c r="C407" s="970"/>
      <c r="D407" s="800"/>
      <c r="E407" s="972"/>
      <c r="F407" s="801"/>
      <c r="G407" s="801"/>
      <c r="H407" s="965"/>
      <c r="I407" s="801"/>
      <c r="J407" s="801"/>
      <c r="K407" s="801"/>
      <c r="L407" s="801"/>
      <c r="M407" s="70" t="str">
        <f>IFERROR(INDEX('Controles de Corrupción'!$C$10:$AZ$249,MATCH(A407,'Controles de Corrupción'!$B$10:$B$249,0),4),"")</f>
        <v/>
      </c>
      <c r="N407" s="70" t="str">
        <f>IFERROR(INDEX('Controles de Corrupción'!$C$10:$AZ$249,MATCH(A407,'Controles de Corrupción'!$B$10:$B$249,0),40),"")</f>
        <v/>
      </c>
      <c r="O407" s="70" t="str">
        <f>IFERROR(INDEX('Controles de Corrupción'!$C$10:$AZ$249,MATCH(A407,'Controles de Corrupción'!$B$10:$B$249,0),41),"")</f>
        <v/>
      </c>
      <c r="P407" s="70" t="str">
        <f>IFERROR(INDEX('Controles de Corrupción'!$C$10:$AZ$249,MATCH(A407,'Controles de Corrupción'!$B$10:$B$249,0),42),"")</f>
        <v/>
      </c>
      <c r="Q407" s="62" t="str">
        <f>IFERROR(INDEX('Controles de Corrupción'!$C$10:$AZ$249,MATCH(A407,'Controles de Corrupción'!$B$10:$B$249,0),47),"")</f>
        <v/>
      </c>
    </row>
    <row r="408" spans="1:17" ht="51.75" customHeight="1" x14ac:dyDescent="0.25">
      <c r="A408" s="118" t="s">
        <v>1031</v>
      </c>
      <c r="B408" s="967"/>
      <c r="C408" s="970"/>
      <c r="D408" s="800"/>
      <c r="E408" s="972"/>
      <c r="F408" s="801"/>
      <c r="G408" s="801"/>
      <c r="H408" s="965"/>
      <c r="I408" s="801"/>
      <c r="J408" s="801"/>
      <c r="K408" s="801"/>
      <c r="L408" s="801"/>
      <c r="M408" s="70" t="str">
        <f>IFERROR(INDEX('Controles de Corrupción'!$C$10:$AZ$249,MATCH(A408,'Controles de Corrupción'!$B$10:$B$249,0),4),"")</f>
        <v/>
      </c>
      <c r="N408" s="70" t="str">
        <f>IFERROR(INDEX('Controles de Corrupción'!$C$10:$AZ$249,MATCH(A408,'Controles de Corrupción'!$B$10:$B$249,0),40),"")</f>
        <v/>
      </c>
      <c r="O408" s="70" t="str">
        <f>IFERROR(INDEX('Controles de Corrupción'!$C$10:$AZ$249,MATCH(A408,'Controles de Corrupción'!$B$10:$B$249,0),41),"")</f>
        <v/>
      </c>
      <c r="P408" s="70" t="str">
        <f>IFERROR(INDEX('Controles de Corrupción'!$C$10:$AZ$249,MATCH(A408,'Controles de Corrupción'!$B$10:$B$249,0),42),"")</f>
        <v/>
      </c>
      <c r="Q408" s="62" t="str">
        <f>IFERROR(INDEX('Controles de Corrupción'!$C$10:$AZ$249,MATCH(A408,'Controles de Corrupción'!$B$10:$B$249,0),47),"")</f>
        <v/>
      </c>
    </row>
    <row r="409" spans="1:17" ht="51.75" customHeight="1" x14ac:dyDescent="0.25">
      <c r="A409" s="118" t="s">
        <v>1032</v>
      </c>
      <c r="B409" s="967"/>
      <c r="C409" s="970"/>
      <c r="D409" s="800"/>
      <c r="E409" s="972"/>
      <c r="F409" s="801"/>
      <c r="G409" s="801"/>
      <c r="H409" s="965"/>
      <c r="I409" s="801"/>
      <c r="J409" s="801"/>
      <c r="K409" s="801"/>
      <c r="L409" s="801"/>
      <c r="M409" s="70" t="str">
        <f>IFERROR(INDEX('Controles de Corrupción'!$C$10:$AZ$249,MATCH(A409,'Controles de Corrupción'!$B$10:$B$249,0),4),"")</f>
        <v/>
      </c>
      <c r="N409" s="70" t="str">
        <f>IFERROR(INDEX('Controles de Corrupción'!$C$10:$AZ$249,MATCH(A409,'Controles de Corrupción'!$B$10:$B$249,0),40),"")</f>
        <v/>
      </c>
      <c r="O409" s="70" t="str">
        <f>IFERROR(INDEX('Controles de Corrupción'!$C$10:$AZ$249,MATCH(A409,'Controles de Corrupción'!$B$10:$B$249,0),41),"")</f>
        <v/>
      </c>
      <c r="P409" s="70" t="str">
        <f>IFERROR(INDEX('Controles de Corrupción'!$C$10:$AZ$249,MATCH(A409,'Controles de Corrupción'!$B$10:$B$249,0),42),"")</f>
        <v/>
      </c>
      <c r="Q409" s="62" t="str">
        <f>IFERROR(INDEX('Controles de Corrupción'!$C$10:$AZ$249,MATCH(A409,'Controles de Corrupción'!$B$10:$B$249,0),47),"")</f>
        <v/>
      </c>
    </row>
    <row r="410" spans="1:17" ht="51.75" customHeight="1" x14ac:dyDescent="0.25">
      <c r="A410" s="118" t="s">
        <v>1033</v>
      </c>
      <c r="B410" s="967"/>
      <c r="C410" s="970"/>
      <c r="D410" s="800"/>
      <c r="E410" s="972"/>
      <c r="F410" s="801"/>
      <c r="G410" s="801"/>
      <c r="H410" s="965"/>
      <c r="I410" s="801"/>
      <c r="J410" s="801"/>
      <c r="K410" s="801"/>
      <c r="L410" s="801"/>
      <c r="M410" s="70" t="str">
        <f>IFERROR(INDEX('Controles de Corrupción'!$C$10:$AZ$249,MATCH(A410,'Controles de Corrupción'!$B$10:$B$249,0),4),"")</f>
        <v/>
      </c>
      <c r="N410" s="70" t="str">
        <f>IFERROR(INDEX('Controles de Corrupción'!$C$10:$AZ$249,MATCH(A410,'Controles de Corrupción'!$B$10:$B$249,0),40),"")</f>
        <v/>
      </c>
      <c r="O410" s="70" t="str">
        <f>IFERROR(INDEX('Controles de Corrupción'!$C$10:$AZ$249,MATCH(A410,'Controles de Corrupción'!$B$10:$B$249,0),41),"")</f>
        <v/>
      </c>
      <c r="P410" s="70" t="str">
        <f>IFERROR(INDEX('Controles de Corrupción'!$C$10:$AZ$249,MATCH(A410,'Controles de Corrupción'!$B$10:$B$249,0),42),"")</f>
        <v/>
      </c>
      <c r="Q410" s="62" t="str">
        <f>IFERROR(INDEX('Controles de Corrupción'!$C$10:$AZ$249,MATCH(A410,'Controles de Corrupción'!$B$10:$B$249,0),47),"")</f>
        <v/>
      </c>
    </row>
    <row r="411" spans="1:17" ht="51.75" customHeight="1" x14ac:dyDescent="0.25">
      <c r="A411" s="118" t="s">
        <v>1034</v>
      </c>
      <c r="B411" s="968"/>
      <c r="C411" s="970"/>
      <c r="D411" s="800"/>
      <c r="E411" s="972"/>
      <c r="F411" s="801"/>
      <c r="G411" s="801"/>
      <c r="H411" s="879"/>
      <c r="I411" s="801"/>
      <c r="J411" s="801"/>
      <c r="K411" s="801"/>
      <c r="L411" s="801"/>
      <c r="M411" s="70" t="str">
        <f>IFERROR(INDEX('Controles de Corrupción'!$C$10:$AZ$249,MATCH(A411,'Controles de Corrupción'!$B$10:$B$249,0),4),"")</f>
        <v/>
      </c>
      <c r="N411" s="70" t="str">
        <f>IFERROR(INDEX('Controles de Corrupción'!$C$10:$AZ$249,MATCH(A411,'Controles de Corrupción'!$B$10:$B$249,0),40),"")</f>
        <v/>
      </c>
      <c r="O411" s="70" t="str">
        <f>IFERROR(INDEX('Controles de Corrupción'!$C$10:$AZ$249,MATCH(A411,'Controles de Corrupción'!$B$10:$B$249,0),41),"")</f>
        <v/>
      </c>
      <c r="P411" s="70" t="str">
        <f>IFERROR(INDEX('Controles de Corrupción'!$C$10:$AZ$249,MATCH(A411,'Controles de Corrupción'!$B$10:$B$249,0),42),"")</f>
        <v/>
      </c>
      <c r="Q411" s="62" t="str">
        <f>IFERROR(INDEX('Controles de Corrupción'!$C$10:$AZ$249,MATCH(A411,'Controles de Corrupción'!$B$10:$B$249,0),47),"")</f>
        <v/>
      </c>
    </row>
    <row r="412" spans="1:17" ht="51.75" customHeight="1" x14ac:dyDescent="0.25">
      <c r="A412" s="118" t="s">
        <v>1035</v>
      </c>
      <c r="B412" s="966"/>
      <c r="C412" s="969" t="str">
        <f>IFERROR(INDEX('Riesgos de Corrupción'!$B$11:$BN$100,MATCH('Mapa Riesgo Corrupción'!B412,'Riesgos de Corrupción'!$B$11:$B$100,0),2),"")</f>
        <v/>
      </c>
      <c r="D412" s="804" t="str">
        <f>IFERROR(INDEX('Riesgos de Corrupción'!$B$11:$BN$100,MATCH('Mapa Riesgo Corrupción'!B412,'Riesgos de Corrupción'!$B$11:$B$100,0),4),"")</f>
        <v/>
      </c>
      <c r="E412" s="971" t="str">
        <f>IFERROR(INDEX('Riesgos de Corrupción'!$B$11:$BN$100,MATCH('Mapa Riesgo Corrupción'!B412,'Riesgos de Corrupción'!$B$11:$B$100,0),5),"")</f>
        <v/>
      </c>
      <c r="F412" s="878" t="str">
        <f>IFERROR(INDEX('Riesgos de Corrupción'!$B$11:$BN$100,MATCH('Mapa Riesgo Corrupción'!B412,'Riesgos de Corrupción'!$B$11:$B$100,0),18),"")</f>
        <v/>
      </c>
      <c r="G412" s="878" t="str">
        <f>IFERROR(INDEX('Riesgos de Corrupción'!$B$11:$BN$100,MATCH('Mapa Riesgo Corrupción'!B412,'Riesgos de Corrupción'!$B$11:$B$100,0),63),"")</f>
        <v/>
      </c>
      <c r="H412" s="964" t="str">
        <f>IFERROR(INDEX('Riesgos de Corrupción'!$B$11:$BN$100,MATCH('Mapa Riesgo Corrupción'!B412,'Riesgos de Corrupción'!$B$11:$B$100,0),64),"")</f>
        <v/>
      </c>
      <c r="I412" s="878" t="str">
        <f>IFERROR(INDEX('Controles de Corrupción'!$C$10:$AZ$249,MATCH('Mapa Riesgo Corrupción'!B412,'Controles de Corrupción'!$C$10:$C$249,0),33),"")</f>
        <v/>
      </c>
      <c r="J412" s="878" t="str">
        <f>IFERROR(INDEX('Controles de Corrupción'!$C$10:$AZ$249,MATCH('Mapa Riesgo Corrupción'!B412,'Controles de Corrupción'!$C$10:$C$249,0),36),"")</f>
        <v/>
      </c>
      <c r="K412" s="878" t="str">
        <f>IFERROR(INDEX('Controles de Corrupción'!$C$10:$AZ$249,MATCH('Mapa Riesgo Corrupción'!B412,'Controles de Corrupción'!$C$10:$C$249,0),37),"")</f>
        <v/>
      </c>
      <c r="L412" s="878" t="str">
        <f>IFERROR(INDEX('Controles de Corrupción'!$C$10:$AZ$249,MATCH('Mapa Riesgo Corrupción'!B412,'Controles de Corrupción'!$C$10:$C$249,0),38),"")</f>
        <v/>
      </c>
      <c r="M412" s="70" t="str">
        <f>IFERROR(INDEX('Controles de Corrupción'!$C$10:$AZ$249,MATCH(A412,'Controles de Corrupción'!$B$10:$B$249,0),4),"")</f>
        <v/>
      </c>
      <c r="N412" s="70" t="str">
        <f>IFERROR(INDEX('Controles de Corrupción'!$C$10:$AZ$249,MATCH(A412,'Controles de Corrupción'!$B$10:$B$249,0),40),"")</f>
        <v/>
      </c>
      <c r="O412" s="70" t="str">
        <f>IFERROR(INDEX('Controles de Corrupción'!$C$10:$AZ$249,MATCH(A412,'Controles de Corrupción'!$B$10:$B$249,0),41),"")</f>
        <v/>
      </c>
      <c r="P412" s="70" t="str">
        <f>IFERROR(INDEX('Controles de Corrupción'!$C$10:$AZ$249,MATCH(A412,'Controles de Corrupción'!$B$10:$B$249,0),42),"")</f>
        <v/>
      </c>
      <c r="Q412" s="62" t="str">
        <f>IFERROR(INDEX('Controles de Corrupción'!$C$10:$AZ$249,MATCH(A412,'Controles de Corrupción'!$B$10:$B$249,0),47),"")</f>
        <v/>
      </c>
    </row>
    <row r="413" spans="1:17" ht="51.75" customHeight="1" x14ac:dyDescent="0.25">
      <c r="A413" s="118" t="s">
        <v>1036</v>
      </c>
      <c r="B413" s="967"/>
      <c r="C413" s="970"/>
      <c r="D413" s="800"/>
      <c r="E413" s="972"/>
      <c r="F413" s="801"/>
      <c r="G413" s="801"/>
      <c r="H413" s="965"/>
      <c r="I413" s="801"/>
      <c r="J413" s="801"/>
      <c r="K413" s="801"/>
      <c r="L413" s="801"/>
      <c r="M413" s="70" t="str">
        <f>IFERROR(INDEX('Controles de Corrupción'!$C$10:$AZ$249,MATCH(A413,'Controles de Corrupción'!$B$10:$B$249,0),4),"")</f>
        <v/>
      </c>
      <c r="N413" s="70" t="str">
        <f>IFERROR(INDEX('Controles de Corrupción'!$C$10:$AZ$249,MATCH(A413,'Controles de Corrupción'!$B$10:$B$249,0),40),"")</f>
        <v/>
      </c>
      <c r="O413" s="70" t="str">
        <f>IFERROR(INDEX('Controles de Corrupción'!$C$10:$AZ$249,MATCH(A413,'Controles de Corrupción'!$B$10:$B$249,0),41),"")</f>
        <v/>
      </c>
      <c r="P413" s="70" t="str">
        <f>IFERROR(INDEX('Controles de Corrupción'!$C$10:$AZ$249,MATCH(A413,'Controles de Corrupción'!$B$10:$B$249,0),42),"")</f>
        <v/>
      </c>
      <c r="Q413" s="62" t="str">
        <f>IFERROR(INDEX('Controles de Corrupción'!$C$10:$AZ$249,MATCH(A413,'Controles de Corrupción'!$B$10:$B$249,0),47),"")</f>
        <v/>
      </c>
    </row>
    <row r="414" spans="1:17" ht="51.75" customHeight="1" x14ac:dyDescent="0.25">
      <c r="A414" s="118" t="s">
        <v>1037</v>
      </c>
      <c r="B414" s="967"/>
      <c r="C414" s="970"/>
      <c r="D414" s="800"/>
      <c r="E414" s="972"/>
      <c r="F414" s="801"/>
      <c r="G414" s="801"/>
      <c r="H414" s="965"/>
      <c r="I414" s="801"/>
      <c r="J414" s="801"/>
      <c r="K414" s="801"/>
      <c r="L414" s="801"/>
      <c r="M414" s="70" t="str">
        <f>IFERROR(INDEX('Controles de Corrupción'!$C$10:$AZ$249,MATCH(A414,'Controles de Corrupción'!$B$10:$B$249,0),4),"")</f>
        <v/>
      </c>
      <c r="N414" s="70" t="str">
        <f>IFERROR(INDEX('Controles de Corrupción'!$C$10:$AZ$249,MATCH(A414,'Controles de Corrupción'!$B$10:$B$249,0),40),"")</f>
        <v/>
      </c>
      <c r="O414" s="70" t="str">
        <f>IFERROR(INDEX('Controles de Corrupción'!$C$10:$AZ$249,MATCH(A414,'Controles de Corrupción'!$B$10:$B$249,0),41),"")</f>
        <v/>
      </c>
      <c r="P414" s="70" t="str">
        <f>IFERROR(INDEX('Controles de Corrupción'!$C$10:$AZ$249,MATCH(A414,'Controles de Corrupción'!$B$10:$B$249,0),42),"")</f>
        <v/>
      </c>
      <c r="Q414" s="62" t="str">
        <f>IFERROR(INDEX('Controles de Corrupción'!$C$10:$AZ$249,MATCH(A414,'Controles de Corrupción'!$B$10:$B$249,0),47),"")</f>
        <v/>
      </c>
    </row>
    <row r="415" spans="1:17" ht="51.75" customHeight="1" x14ac:dyDescent="0.25">
      <c r="A415" s="118" t="s">
        <v>1038</v>
      </c>
      <c r="B415" s="967"/>
      <c r="C415" s="970"/>
      <c r="D415" s="800"/>
      <c r="E415" s="972"/>
      <c r="F415" s="801"/>
      <c r="G415" s="801"/>
      <c r="H415" s="965"/>
      <c r="I415" s="801"/>
      <c r="J415" s="801"/>
      <c r="K415" s="801"/>
      <c r="L415" s="801"/>
      <c r="M415" s="70" t="str">
        <f>IFERROR(INDEX('Controles de Corrupción'!$C$10:$AZ$249,MATCH(A415,'Controles de Corrupción'!$B$10:$B$249,0),4),"")</f>
        <v/>
      </c>
      <c r="N415" s="70" t="str">
        <f>IFERROR(INDEX('Controles de Corrupción'!$C$10:$AZ$249,MATCH(A415,'Controles de Corrupción'!$B$10:$B$249,0),40),"")</f>
        <v/>
      </c>
      <c r="O415" s="70" t="str">
        <f>IFERROR(INDEX('Controles de Corrupción'!$C$10:$AZ$249,MATCH(A415,'Controles de Corrupción'!$B$10:$B$249,0),41),"")</f>
        <v/>
      </c>
      <c r="P415" s="70" t="str">
        <f>IFERROR(INDEX('Controles de Corrupción'!$C$10:$AZ$249,MATCH(A415,'Controles de Corrupción'!$B$10:$B$249,0),42),"")</f>
        <v/>
      </c>
      <c r="Q415" s="62" t="str">
        <f>IFERROR(INDEX('Controles de Corrupción'!$C$10:$AZ$249,MATCH(A415,'Controles de Corrupción'!$B$10:$B$249,0),47),"")</f>
        <v/>
      </c>
    </row>
    <row r="416" spans="1:17" ht="51.75" customHeight="1" x14ac:dyDescent="0.25">
      <c r="A416" s="118" t="s">
        <v>1039</v>
      </c>
      <c r="B416" s="967"/>
      <c r="C416" s="970"/>
      <c r="D416" s="800"/>
      <c r="E416" s="972"/>
      <c r="F416" s="801"/>
      <c r="G416" s="801"/>
      <c r="H416" s="965"/>
      <c r="I416" s="801"/>
      <c r="J416" s="801"/>
      <c r="K416" s="801"/>
      <c r="L416" s="801"/>
      <c r="M416" s="70" t="str">
        <f>IFERROR(INDEX('Controles de Corrupción'!$C$10:$AZ$249,MATCH(A416,'Controles de Corrupción'!$B$10:$B$249,0),4),"")</f>
        <v/>
      </c>
      <c r="N416" s="70" t="str">
        <f>IFERROR(INDEX('Controles de Corrupción'!$C$10:$AZ$249,MATCH(A416,'Controles de Corrupción'!$B$10:$B$249,0),40),"")</f>
        <v/>
      </c>
      <c r="O416" s="70" t="str">
        <f>IFERROR(INDEX('Controles de Corrupción'!$C$10:$AZ$249,MATCH(A416,'Controles de Corrupción'!$B$10:$B$249,0),41),"")</f>
        <v/>
      </c>
      <c r="P416" s="70" t="str">
        <f>IFERROR(INDEX('Controles de Corrupción'!$C$10:$AZ$249,MATCH(A416,'Controles de Corrupción'!$B$10:$B$249,0),42),"")</f>
        <v/>
      </c>
      <c r="Q416" s="62" t="str">
        <f>IFERROR(INDEX('Controles de Corrupción'!$C$10:$AZ$249,MATCH(A416,'Controles de Corrupción'!$B$10:$B$249,0),47),"")</f>
        <v/>
      </c>
    </row>
    <row r="417" spans="1:18" ht="51.75" customHeight="1" x14ac:dyDescent="0.25">
      <c r="A417" s="118" t="s">
        <v>1040</v>
      </c>
      <c r="B417" s="968"/>
      <c r="C417" s="970"/>
      <c r="D417" s="800"/>
      <c r="E417" s="972"/>
      <c r="F417" s="801"/>
      <c r="G417" s="801"/>
      <c r="H417" s="879"/>
      <c r="I417" s="801"/>
      <c r="J417" s="801"/>
      <c r="K417" s="801"/>
      <c r="L417" s="801"/>
      <c r="M417" s="70" t="str">
        <f>IFERROR(INDEX('Controles de Corrupción'!$C$10:$AZ$249,MATCH(A417,'Controles de Corrupción'!$B$10:$B$249,0),4),"")</f>
        <v/>
      </c>
      <c r="N417" s="70" t="str">
        <f>IFERROR(INDEX('Controles de Corrupción'!$C$10:$AZ$249,MATCH(A417,'Controles de Corrupción'!$B$10:$B$249,0),40),"")</f>
        <v/>
      </c>
      <c r="O417" s="70" t="str">
        <f>IFERROR(INDEX('Controles de Corrupción'!$C$10:$AZ$249,MATCH(A417,'Controles de Corrupción'!$B$10:$B$249,0),41),"")</f>
        <v/>
      </c>
      <c r="P417" s="70" t="str">
        <f>IFERROR(INDEX('Controles de Corrupción'!$C$10:$AZ$249,MATCH(A417,'Controles de Corrupción'!$B$10:$B$249,0),42),"")</f>
        <v/>
      </c>
      <c r="Q417" s="62" t="str">
        <f>IFERROR(INDEX('Controles de Corrupción'!$C$10:$AZ$249,MATCH(A417,'Controles de Corrupción'!$B$10:$B$249,0),47),"")</f>
        <v/>
      </c>
    </row>
    <row r="418" spans="1:18" ht="51.75" customHeight="1" x14ac:dyDescent="0.25">
      <c r="A418" s="118" t="s">
        <v>1041</v>
      </c>
      <c r="B418" s="966"/>
      <c r="C418" s="969" t="str">
        <f>IFERROR(INDEX('Riesgos de Corrupción'!$B$11:$BN$100,MATCH('Mapa Riesgo Corrupción'!B418,'Riesgos de Corrupción'!$B$11:$B$100,0),2),"")</f>
        <v/>
      </c>
      <c r="D418" s="804" t="str">
        <f>IFERROR(INDEX('Riesgos de Corrupción'!$B$11:$BN$100,MATCH('Mapa Riesgo Corrupción'!B418,'Riesgos de Corrupción'!$B$11:$B$100,0),4),"")</f>
        <v/>
      </c>
      <c r="E418" s="971" t="str">
        <f>IFERROR(INDEX('Riesgos de Corrupción'!$B$11:$BN$100,MATCH('Mapa Riesgo Corrupción'!B418,'Riesgos de Corrupción'!$B$11:$B$100,0),5),"")</f>
        <v/>
      </c>
      <c r="F418" s="878" t="str">
        <f>IFERROR(INDEX('Riesgos de Corrupción'!$B$11:$BN$100,MATCH('Mapa Riesgo Corrupción'!B418,'Riesgos de Corrupción'!$B$11:$B$100,0),18),"")</f>
        <v/>
      </c>
      <c r="G418" s="878" t="str">
        <f>IFERROR(INDEX('Riesgos de Corrupción'!$B$11:$BN$100,MATCH('Mapa Riesgo Corrupción'!B418,'Riesgos de Corrupción'!$B$11:$B$100,0),63),"")</f>
        <v/>
      </c>
      <c r="H418" s="964" t="str">
        <f>IFERROR(INDEX('Riesgos de Corrupción'!$B$11:$BN$100,MATCH('Mapa Riesgo Corrupción'!B418,'Riesgos de Corrupción'!$B$11:$B$100,0),64),"")</f>
        <v/>
      </c>
      <c r="I418" s="878" t="str">
        <f>IFERROR(INDEX('Controles de Corrupción'!$C$10:$AZ$249,MATCH('Mapa Riesgo Corrupción'!B418,'Controles de Corrupción'!$C$10:$C$249,0),33),"")</f>
        <v/>
      </c>
      <c r="J418" s="878" t="str">
        <f>IFERROR(INDEX('Controles de Corrupción'!$C$10:$AZ$249,MATCH('Mapa Riesgo Corrupción'!B418,'Controles de Corrupción'!$C$10:$C$249,0),36),"")</f>
        <v/>
      </c>
      <c r="K418" s="878" t="str">
        <f>IFERROR(INDEX('Controles de Corrupción'!$C$10:$AZ$249,MATCH('Mapa Riesgo Corrupción'!B418,'Controles de Corrupción'!$C$10:$C$249,0),37),"")</f>
        <v/>
      </c>
      <c r="L418" s="878" t="str">
        <f>IFERROR(INDEX('Controles de Corrupción'!$C$10:$AZ$249,MATCH('Mapa Riesgo Corrupción'!B418,'Controles de Corrupción'!$C$10:$C$249,0),38),"")</f>
        <v/>
      </c>
      <c r="M418" s="70" t="str">
        <f>IFERROR(INDEX('Controles de Corrupción'!$C$10:$AZ$249,MATCH(A418,'Controles de Corrupción'!$B$10:$B$249,0),4),"")</f>
        <v/>
      </c>
      <c r="N418" s="70" t="str">
        <f>IFERROR(INDEX('Controles de Corrupción'!$C$10:$AZ$249,MATCH(A418,'Controles de Corrupción'!$B$10:$B$249,0),40),"")</f>
        <v/>
      </c>
      <c r="O418" s="70" t="str">
        <f>IFERROR(INDEX('Controles de Corrupción'!$C$10:$AZ$249,MATCH(A418,'Controles de Corrupción'!$B$10:$B$249,0),41),"")</f>
        <v/>
      </c>
      <c r="P418" s="70" t="str">
        <f>IFERROR(INDEX('Controles de Corrupción'!$C$10:$AZ$249,MATCH(A418,'Controles de Corrupción'!$B$10:$B$249,0),42),"")</f>
        <v/>
      </c>
      <c r="Q418" s="62" t="str">
        <f>IFERROR(INDEX('Controles de Corrupción'!$C$10:$AZ$249,MATCH(A418,'Controles de Corrupción'!$B$10:$B$249,0),47),"")</f>
        <v/>
      </c>
    </row>
    <row r="419" spans="1:18" ht="51.75" customHeight="1" x14ac:dyDescent="0.25">
      <c r="A419" s="118" t="s">
        <v>1042</v>
      </c>
      <c r="B419" s="967"/>
      <c r="C419" s="970"/>
      <c r="D419" s="800"/>
      <c r="E419" s="972"/>
      <c r="F419" s="801"/>
      <c r="G419" s="801"/>
      <c r="H419" s="965"/>
      <c r="I419" s="801"/>
      <c r="J419" s="801"/>
      <c r="K419" s="801"/>
      <c r="L419" s="801"/>
      <c r="M419" s="70" t="str">
        <f>IFERROR(INDEX('Controles de Corrupción'!$C$10:$AZ$249,MATCH(A419,'Controles de Corrupción'!$B$10:$B$249,0),4),"")</f>
        <v/>
      </c>
      <c r="N419" s="70" t="str">
        <f>IFERROR(INDEX('Controles de Corrupción'!$C$10:$AZ$249,MATCH(A419,'Controles de Corrupción'!$B$10:$B$249,0),40),"")</f>
        <v/>
      </c>
      <c r="O419" s="70" t="str">
        <f>IFERROR(INDEX('Controles de Corrupción'!$C$10:$AZ$249,MATCH(A419,'Controles de Corrupción'!$B$10:$B$249,0),41),"")</f>
        <v/>
      </c>
      <c r="P419" s="70" t="str">
        <f>IFERROR(INDEX('Controles de Corrupción'!$C$10:$AZ$249,MATCH(A419,'Controles de Corrupción'!$B$10:$B$249,0),42),"")</f>
        <v/>
      </c>
      <c r="Q419" s="62" t="str">
        <f>IFERROR(INDEX('Controles de Corrupción'!$C$10:$AZ$249,MATCH(A419,'Controles de Corrupción'!$B$10:$B$249,0),47),"")</f>
        <v/>
      </c>
    </row>
    <row r="420" spans="1:18" ht="51.75" customHeight="1" x14ac:dyDescent="0.25">
      <c r="A420" s="118" t="s">
        <v>1043</v>
      </c>
      <c r="B420" s="967"/>
      <c r="C420" s="970"/>
      <c r="D420" s="800"/>
      <c r="E420" s="972"/>
      <c r="F420" s="801"/>
      <c r="G420" s="801"/>
      <c r="H420" s="965"/>
      <c r="I420" s="801"/>
      <c r="J420" s="801"/>
      <c r="K420" s="801"/>
      <c r="L420" s="801"/>
      <c r="M420" s="70" t="str">
        <f>IFERROR(INDEX('Controles de Corrupción'!$C$10:$AZ$249,MATCH(A420,'Controles de Corrupción'!$B$10:$B$249,0),4),"")</f>
        <v/>
      </c>
      <c r="N420" s="70" t="str">
        <f>IFERROR(INDEX('Controles de Corrupción'!$C$10:$AZ$249,MATCH(A420,'Controles de Corrupción'!$B$10:$B$249,0),40),"")</f>
        <v/>
      </c>
      <c r="O420" s="70" t="str">
        <f>IFERROR(INDEX('Controles de Corrupción'!$C$10:$AZ$249,MATCH(A420,'Controles de Corrupción'!$B$10:$B$249,0),41),"")</f>
        <v/>
      </c>
      <c r="P420" s="70" t="str">
        <f>IFERROR(INDEX('Controles de Corrupción'!$C$10:$AZ$249,MATCH(A420,'Controles de Corrupción'!$B$10:$B$249,0),42),"")</f>
        <v/>
      </c>
      <c r="Q420" s="62" t="str">
        <f>IFERROR(INDEX('Controles de Corrupción'!$C$10:$AZ$249,MATCH(A420,'Controles de Corrupción'!$B$10:$B$249,0),47),"")</f>
        <v/>
      </c>
    </row>
    <row r="421" spans="1:18" ht="51.75" customHeight="1" x14ac:dyDescent="0.25">
      <c r="A421" s="118" t="s">
        <v>1044</v>
      </c>
      <c r="B421" s="967"/>
      <c r="C421" s="970"/>
      <c r="D421" s="800"/>
      <c r="E421" s="972"/>
      <c r="F421" s="801"/>
      <c r="G421" s="801"/>
      <c r="H421" s="965"/>
      <c r="I421" s="801"/>
      <c r="J421" s="801"/>
      <c r="K421" s="801"/>
      <c r="L421" s="801"/>
      <c r="M421" s="70" t="str">
        <f>IFERROR(INDEX('Controles de Corrupción'!$C$10:$AZ$249,MATCH(A421,'Controles de Corrupción'!$B$10:$B$249,0),4),"")</f>
        <v/>
      </c>
      <c r="N421" s="70" t="str">
        <f>IFERROR(INDEX('Controles de Corrupción'!$C$10:$AZ$249,MATCH(A421,'Controles de Corrupción'!$B$10:$B$249,0),40),"")</f>
        <v/>
      </c>
      <c r="O421" s="70" t="str">
        <f>IFERROR(INDEX('Controles de Corrupción'!$C$10:$AZ$249,MATCH(A421,'Controles de Corrupción'!$B$10:$B$249,0),41),"")</f>
        <v/>
      </c>
      <c r="P421" s="70" t="str">
        <f>IFERROR(INDEX('Controles de Corrupción'!$C$10:$AZ$249,MATCH(A421,'Controles de Corrupción'!$B$10:$B$249,0),42),"")</f>
        <v/>
      </c>
      <c r="Q421" s="62" t="str">
        <f>IFERROR(INDEX('Controles de Corrupción'!$C$10:$AZ$249,MATCH(A421,'Controles de Corrupción'!$B$10:$B$249,0),47),"")</f>
        <v/>
      </c>
    </row>
    <row r="422" spans="1:18" ht="51.75" customHeight="1" x14ac:dyDescent="0.25">
      <c r="A422" s="118" t="s">
        <v>1045</v>
      </c>
      <c r="B422" s="967"/>
      <c r="C422" s="970"/>
      <c r="D422" s="800"/>
      <c r="E422" s="972"/>
      <c r="F422" s="801"/>
      <c r="G422" s="801"/>
      <c r="H422" s="965"/>
      <c r="I422" s="801"/>
      <c r="J422" s="801"/>
      <c r="K422" s="801"/>
      <c r="L422" s="801"/>
      <c r="M422" s="70" t="str">
        <f>IFERROR(INDEX('Controles de Corrupción'!$C$10:$AZ$249,MATCH(A422,'Controles de Corrupción'!$B$10:$B$249,0),4),"")</f>
        <v/>
      </c>
      <c r="N422" s="70" t="str">
        <f>IFERROR(INDEX('Controles de Corrupción'!$C$10:$AZ$249,MATCH(A422,'Controles de Corrupción'!$B$10:$B$249,0),40),"")</f>
        <v/>
      </c>
      <c r="O422" s="70" t="str">
        <f>IFERROR(INDEX('Controles de Corrupción'!$C$10:$AZ$249,MATCH(A422,'Controles de Corrupción'!$B$10:$B$249,0),41),"")</f>
        <v/>
      </c>
      <c r="P422" s="70" t="str">
        <f>IFERROR(INDEX('Controles de Corrupción'!$C$10:$AZ$249,MATCH(A422,'Controles de Corrupción'!$B$10:$B$249,0),42),"")</f>
        <v/>
      </c>
      <c r="Q422" s="62" t="str">
        <f>IFERROR(INDEX('Controles de Corrupción'!$C$10:$AZ$249,MATCH(A422,'Controles de Corrupción'!$B$10:$B$249,0),47),"")</f>
        <v/>
      </c>
    </row>
    <row r="423" spans="1:18" ht="51.75" customHeight="1" x14ac:dyDescent="0.25">
      <c r="A423" s="118" t="s">
        <v>1046</v>
      </c>
      <c r="B423" s="968"/>
      <c r="C423" s="970"/>
      <c r="D423" s="800"/>
      <c r="E423" s="972"/>
      <c r="F423" s="801"/>
      <c r="G423" s="801"/>
      <c r="H423" s="879"/>
      <c r="I423" s="801"/>
      <c r="J423" s="801"/>
      <c r="K423" s="801"/>
      <c r="L423" s="801"/>
      <c r="M423" s="70" t="str">
        <f>IFERROR(INDEX('Controles de Corrupción'!$C$10:$AZ$249,MATCH(A423,'Controles de Corrupción'!$B$10:$B$249,0),4),"")</f>
        <v/>
      </c>
      <c r="N423" s="70" t="str">
        <f>IFERROR(INDEX('Controles de Corrupción'!$C$10:$AZ$249,MATCH(A423,'Controles de Corrupción'!$B$10:$B$249,0),40),"")</f>
        <v/>
      </c>
      <c r="O423" s="70" t="str">
        <f>IFERROR(INDEX('Controles de Corrupción'!$C$10:$AZ$249,MATCH(A423,'Controles de Corrupción'!$B$10:$B$249,0),41),"")</f>
        <v/>
      </c>
      <c r="P423" s="70" t="str">
        <f>IFERROR(INDEX('Controles de Corrupción'!$C$10:$AZ$249,MATCH(A423,'Controles de Corrupción'!$B$10:$B$249,0),42),"")</f>
        <v/>
      </c>
      <c r="Q423" s="62" t="str">
        <f>IFERROR(INDEX('Controles de Corrupción'!$C$10:$AZ$249,MATCH(A423,'Controles de Corrupción'!$B$10:$B$249,0),47),"")</f>
        <v/>
      </c>
      <c r="R423" s="114"/>
    </row>
    <row r="424" spans="1:18" ht="51.75" customHeight="1" x14ac:dyDescent="0.25"/>
    <row r="425" spans="1:18" ht="51.75" customHeight="1" x14ac:dyDescent="0.25"/>
    <row r="426" spans="1:18" ht="51.75" customHeight="1" x14ac:dyDescent="0.25"/>
    <row r="427" spans="1:18" ht="51.75" customHeight="1" x14ac:dyDescent="0.25"/>
  </sheetData>
  <sheetProtection formatCells="0" formatColumns="0" formatRows="0"/>
  <mergeCells count="778">
    <mergeCell ref="T9:T11"/>
    <mergeCell ref="D1:D2"/>
    <mergeCell ref="E4:O4"/>
    <mergeCell ref="E3:O3"/>
    <mergeCell ref="CK1:CL1"/>
    <mergeCell ref="CK2:CL2"/>
    <mergeCell ref="CK3:CL3"/>
    <mergeCell ref="B10:B15"/>
    <mergeCell ref="C10:C15"/>
    <mergeCell ref="D10:D15"/>
    <mergeCell ref="E10:E15"/>
    <mergeCell ref="F10:F15"/>
    <mergeCell ref="B7:B9"/>
    <mergeCell ref="C7:C9"/>
    <mergeCell ref="D7:D9"/>
    <mergeCell ref="E7:E9"/>
    <mergeCell ref="F7:F9"/>
    <mergeCell ref="G10:G15"/>
    <mergeCell ref="H10:H15"/>
    <mergeCell ref="I10:I15"/>
    <mergeCell ref="J10:J15"/>
    <mergeCell ref="K10:K15"/>
    <mergeCell ref="L10:L15"/>
    <mergeCell ref="H7:H9"/>
    <mergeCell ref="I7:I9"/>
    <mergeCell ref="J7:J9"/>
    <mergeCell ref="E1:O2"/>
    <mergeCell ref="K7:K9"/>
    <mergeCell ref="L7:L9"/>
    <mergeCell ref="G7:G9"/>
    <mergeCell ref="B22:B27"/>
    <mergeCell ref="C22:C27"/>
    <mergeCell ref="D22:D27"/>
    <mergeCell ref="E22:E27"/>
    <mergeCell ref="F22:F27"/>
    <mergeCell ref="B16:B21"/>
    <mergeCell ref="C16:C21"/>
    <mergeCell ref="D16:D21"/>
    <mergeCell ref="E16:E21"/>
    <mergeCell ref="F16:F21"/>
    <mergeCell ref="G22:G27"/>
    <mergeCell ref="H22:H27"/>
    <mergeCell ref="I22:I27"/>
    <mergeCell ref="J22:J27"/>
    <mergeCell ref="K22:K27"/>
    <mergeCell ref="L22:L27"/>
    <mergeCell ref="H16:H21"/>
    <mergeCell ref="I16:I21"/>
    <mergeCell ref="J16:J21"/>
    <mergeCell ref="K16:K21"/>
    <mergeCell ref="L16:L21"/>
    <mergeCell ref="G16:G21"/>
    <mergeCell ref="B34:B39"/>
    <mergeCell ref="C34:C39"/>
    <mergeCell ref="D34:D39"/>
    <mergeCell ref="E34:E39"/>
    <mergeCell ref="F34:F39"/>
    <mergeCell ref="B28:B33"/>
    <mergeCell ref="C28:C33"/>
    <mergeCell ref="D28:D33"/>
    <mergeCell ref="E28:E33"/>
    <mergeCell ref="F28:F33"/>
    <mergeCell ref="G34:G39"/>
    <mergeCell ref="G28:G33"/>
    <mergeCell ref="H34:H39"/>
    <mergeCell ref="I34:I39"/>
    <mergeCell ref="J34:J39"/>
    <mergeCell ref="K34:K39"/>
    <mergeCell ref="L34:L39"/>
    <mergeCell ref="H28:H33"/>
    <mergeCell ref="I28:I33"/>
    <mergeCell ref="J28:J33"/>
    <mergeCell ref="K28:K33"/>
    <mergeCell ref="L28:L33"/>
    <mergeCell ref="B46:B51"/>
    <mergeCell ref="C46:C51"/>
    <mergeCell ref="D46:D51"/>
    <mergeCell ref="E46:E51"/>
    <mergeCell ref="F46:F51"/>
    <mergeCell ref="B40:B45"/>
    <mergeCell ref="C40:C45"/>
    <mergeCell ref="D40:D45"/>
    <mergeCell ref="E40:E45"/>
    <mergeCell ref="F40:F45"/>
    <mergeCell ref="G46:G51"/>
    <mergeCell ref="H46:H51"/>
    <mergeCell ref="I46:I51"/>
    <mergeCell ref="J46:J51"/>
    <mergeCell ref="K46:K51"/>
    <mergeCell ref="L46:L51"/>
    <mergeCell ref="H40:H45"/>
    <mergeCell ref="I40:I45"/>
    <mergeCell ref="J40:J45"/>
    <mergeCell ref="K40:K45"/>
    <mergeCell ref="L40:L45"/>
    <mergeCell ref="G40:G45"/>
    <mergeCell ref="B58:B63"/>
    <mergeCell ref="C58:C63"/>
    <mergeCell ref="D58:D63"/>
    <mergeCell ref="E58:E63"/>
    <mergeCell ref="F58:F63"/>
    <mergeCell ref="B52:B57"/>
    <mergeCell ref="C52:C57"/>
    <mergeCell ref="D52:D57"/>
    <mergeCell ref="E52:E57"/>
    <mergeCell ref="F52:F57"/>
    <mergeCell ref="G58:G63"/>
    <mergeCell ref="H58:H63"/>
    <mergeCell ref="I58:I63"/>
    <mergeCell ref="J58:J63"/>
    <mergeCell ref="K58:K63"/>
    <mergeCell ref="L58:L63"/>
    <mergeCell ref="H52:H57"/>
    <mergeCell ref="I52:I57"/>
    <mergeCell ref="J52:J57"/>
    <mergeCell ref="K52:K57"/>
    <mergeCell ref="L52:L57"/>
    <mergeCell ref="G52:G57"/>
    <mergeCell ref="B70:B75"/>
    <mergeCell ref="C70:C75"/>
    <mergeCell ref="D70:D75"/>
    <mergeCell ref="E70:E75"/>
    <mergeCell ref="F70:F75"/>
    <mergeCell ref="B64:B69"/>
    <mergeCell ref="C64:C69"/>
    <mergeCell ref="D64:D69"/>
    <mergeCell ref="E64:E69"/>
    <mergeCell ref="F64:F69"/>
    <mergeCell ref="G70:G75"/>
    <mergeCell ref="H70:H75"/>
    <mergeCell ref="I70:I75"/>
    <mergeCell ref="J70:J75"/>
    <mergeCell ref="K70:K75"/>
    <mergeCell ref="L70:L75"/>
    <mergeCell ref="H64:H69"/>
    <mergeCell ref="I64:I69"/>
    <mergeCell ref="J64:J69"/>
    <mergeCell ref="K64:K69"/>
    <mergeCell ref="L64:L69"/>
    <mergeCell ref="G64:G69"/>
    <mergeCell ref="B82:B87"/>
    <mergeCell ref="C82:C87"/>
    <mergeCell ref="D82:D87"/>
    <mergeCell ref="E82:E87"/>
    <mergeCell ref="F82:F87"/>
    <mergeCell ref="B76:B81"/>
    <mergeCell ref="C76:C81"/>
    <mergeCell ref="D76:D81"/>
    <mergeCell ref="E76:E81"/>
    <mergeCell ref="F76:F81"/>
    <mergeCell ref="G82:G87"/>
    <mergeCell ref="H82:H87"/>
    <mergeCell ref="I82:I87"/>
    <mergeCell ref="J82:J87"/>
    <mergeCell ref="K82:K87"/>
    <mergeCell ref="L82:L87"/>
    <mergeCell ref="H76:H81"/>
    <mergeCell ref="I76:I81"/>
    <mergeCell ref="J76:J81"/>
    <mergeCell ref="K76:K81"/>
    <mergeCell ref="L76:L81"/>
    <mergeCell ref="G76:G81"/>
    <mergeCell ref="B94:B99"/>
    <mergeCell ref="C94:C99"/>
    <mergeCell ref="D94:D99"/>
    <mergeCell ref="E94:E99"/>
    <mergeCell ref="F94:F99"/>
    <mergeCell ref="B88:B93"/>
    <mergeCell ref="C88:C93"/>
    <mergeCell ref="D88:D93"/>
    <mergeCell ref="E88:E93"/>
    <mergeCell ref="F88:F93"/>
    <mergeCell ref="G94:G99"/>
    <mergeCell ref="H94:H99"/>
    <mergeCell ref="I94:I99"/>
    <mergeCell ref="J94:J99"/>
    <mergeCell ref="K94:K99"/>
    <mergeCell ref="L94:L99"/>
    <mergeCell ref="H88:H93"/>
    <mergeCell ref="I88:I93"/>
    <mergeCell ref="J88:J93"/>
    <mergeCell ref="K88:K93"/>
    <mergeCell ref="L88:L93"/>
    <mergeCell ref="G88:G93"/>
    <mergeCell ref="B106:B111"/>
    <mergeCell ref="C106:C111"/>
    <mergeCell ref="D106:D111"/>
    <mergeCell ref="E106:E111"/>
    <mergeCell ref="F106:F111"/>
    <mergeCell ref="B100:B105"/>
    <mergeCell ref="C100:C105"/>
    <mergeCell ref="D100:D105"/>
    <mergeCell ref="E100:E105"/>
    <mergeCell ref="F100:F105"/>
    <mergeCell ref="G106:G111"/>
    <mergeCell ref="H106:H111"/>
    <mergeCell ref="I106:I111"/>
    <mergeCell ref="J106:J111"/>
    <mergeCell ref="K106:K111"/>
    <mergeCell ref="L106:L111"/>
    <mergeCell ref="H100:H105"/>
    <mergeCell ref="I100:I105"/>
    <mergeCell ref="J100:J105"/>
    <mergeCell ref="K100:K105"/>
    <mergeCell ref="L100:L105"/>
    <mergeCell ref="G100:G105"/>
    <mergeCell ref="B118:B123"/>
    <mergeCell ref="C118:C123"/>
    <mergeCell ref="D118:D123"/>
    <mergeCell ref="E118:E123"/>
    <mergeCell ref="F118:F123"/>
    <mergeCell ref="B112:B117"/>
    <mergeCell ref="C112:C117"/>
    <mergeCell ref="D112:D117"/>
    <mergeCell ref="E112:E117"/>
    <mergeCell ref="F112:F117"/>
    <mergeCell ref="G118:G123"/>
    <mergeCell ref="H118:H123"/>
    <mergeCell ref="I118:I123"/>
    <mergeCell ref="J118:J123"/>
    <mergeCell ref="K118:K123"/>
    <mergeCell ref="L118:L123"/>
    <mergeCell ref="H112:H117"/>
    <mergeCell ref="I112:I117"/>
    <mergeCell ref="J112:J117"/>
    <mergeCell ref="K112:K117"/>
    <mergeCell ref="L112:L117"/>
    <mergeCell ref="G112:G117"/>
    <mergeCell ref="B130:B135"/>
    <mergeCell ref="C130:C135"/>
    <mergeCell ref="D130:D135"/>
    <mergeCell ref="E130:E135"/>
    <mergeCell ref="F130:F135"/>
    <mergeCell ref="B124:B129"/>
    <mergeCell ref="C124:C129"/>
    <mergeCell ref="D124:D129"/>
    <mergeCell ref="E124:E129"/>
    <mergeCell ref="F124:F129"/>
    <mergeCell ref="G130:G135"/>
    <mergeCell ref="H130:H135"/>
    <mergeCell ref="I130:I135"/>
    <mergeCell ref="J130:J135"/>
    <mergeCell ref="K130:K135"/>
    <mergeCell ref="L130:L135"/>
    <mergeCell ref="H124:H129"/>
    <mergeCell ref="I124:I129"/>
    <mergeCell ref="J124:J129"/>
    <mergeCell ref="K124:K129"/>
    <mergeCell ref="L124:L129"/>
    <mergeCell ref="G124:G129"/>
    <mergeCell ref="B142:B147"/>
    <mergeCell ref="C142:C147"/>
    <mergeCell ref="D142:D147"/>
    <mergeCell ref="E142:E147"/>
    <mergeCell ref="F142:F147"/>
    <mergeCell ref="B136:B141"/>
    <mergeCell ref="C136:C141"/>
    <mergeCell ref="D136:D141"/>
    <mergeCell ref="E136:E141"/>
    <mergeCell ref="F136:F141"/>
    <mergeCell ref="G142:G147"/>
    <mergeCell ref="H142:H147"/>
    <mergeCell ref="I142:I147"/>
    <mergeCell ref="J142:J147"/>
    <mergeCell ref="K142:K147"/>
    <mergeCell ref="L142:L147"/>
    <mergeCell ref="H136:H141"/>
    <mergeCell ref="I136:I141"/>
    <mergeCell ref="J136:J141"/>
    <mergeCell ref="K136:K141"/>
    <mergeCell ref="L136:L141"/>
    <mergeCell ref="G136:G141"/>
    <mergeCell ref="B154:B159"/>
    <mergeCell ref="C154:C159"/>
    <mergeCell ref="D154:D159"/>
    <mergeCell ref="E154:E159"/>
    <mergeCell ref="F154:F159"/>
    <mergeCell ref="B148:B153"/>
    <mergeCell ref="C148:C153"/>
    <mergeCell ref="D148:D153"/>
    <mergeCell ref="E148:E153"/>
    <mergeCell ref="F148:F153"/>
    <mergeCell ref="G154:G159"/>
    <mergeCell ref="H154:H159"/>
    <mergeCell ref="I154:I159"/>
    <mergeCell ref="J154:J159"/>
    <mergeCell ref="K154:K159"/>
    <mergeCell ref="L154:L159"/>
    <mergeCell ref="H148:H153"/>
    <mergeCell ref="I148:I153"/>
    <mergeCell ref="J148:J153"/>
    <mergeCell ref="K148:K153"/>
    <mergeCell ref="L148:L153"/>
    <mergeCell ref="G148:G153"/>
    <mergeCell ref="B166:B171"/>
    <mergeCell ref="C166:C171"/>
    <mergeCell ref="D166:D171"/>
    <mergeCell ref="E166:E171"/>
    <mergeCell ref="F166:F171"/>
    <mergeCell ref="B160:B165"/>
    <mergeCell ref="C160:C165"/>
    <mergeCell ref="D160:D165"/>
    <mergeCell ref="E160:E165"/>
    <mergeCell ref="F160:F165"/>
    <mergeCell ref="G166:G171"/>
    <mergeCell ref="H166:H171"/>
    <mergeCell ref="I166:I171"/>
    <mergeCell ref="J166:J171"/>
    <mergeCell ref="K166:K171"/>
    <mergeCell ref="L166:L171"/>
    <mergeCell ref="H160:H165"/>
    <mergeCell ref="I160:I165"/>
    <mergeCell ref="J160:J165"/>
    <mergeCell ref="K160:K165"/>
    <mergeCell ref="L160:L165"/>
    <mergeCell ref="G160:G165"/>
    <mergeCell ref="B178:B183"/>
    <mergeCell ref="C178:C183"/>
    <mergeCell ref="D178:D183"/>
    <mergeCell ref="E178:E183"/>
    <mergeCell ref="F178:F183"/>
    <mergeCell ref="B172:B177"/>
    <mergeCell ref="C172:C177"/>
    <mergeCell ref="D172:D177"/>
    <mergeCell ref="E172:E177"/>
    <mergeCell ref="F172:F177"/>
    <mergeCell ref="G178:G183"/>
    <mergeCell ref="H178:H183"/>
    <mergeCell ref="I178:I183"/>
    <mergeCell ref="J178:J183"/>
    <mergeCell ref="K178:K183"/>
    <mergeCell ref="L178:L183"/>
    <mergeCell ref="H172:H177"/>
    <mergeCell ref="I172:I177"/>
    <mergeCell ref="J172:J177"/>
    <mergeCell ref="K172:K177"/>
    <mergeCell ref="L172:L177"/>
    <mergeCell ref="G172:G177"/>
    <mergeCell ref="B190:B195"/>
    <mergeCell ref="C190:C195"/>
    <mergeCell ref="D190:D195"/>
    <mergeCell ref="E190:E195"/>
    <mergeCell ref="F190:F195"/>
    <mergeCell ref="B184:B189"/>
    <mergeCell ref="C184:C189"/>
    <mergeCell ref="D184:D189"/>
    <mergeCell ref="E184:E189"/>
    <mergeCell ref="F184:F189"/>
    <mergeCell ref="G190:G195"/>
    <mergeCell ref="H190:H195"/>
    <mergeCell ref="I190:I195"/>
    <mergeCell ref="J190:J195"/>
    <mergeCell ref="K190:K195"/>
    <mergeCell ref="L190:L195"/>
    <mergeCell ref="H184:H189"/>
    <mergeCell ref="I184:I189"/>
    <mergeCell ref="J184:J189"/>
    <mergeCell ref="K184:K189"/>
    <mergeCell ref="L184:L189"/>
    <mergeCell ref="G184:G189"/>
    <mergeCell ref="B202:B207"/>
    <mergeCell ref="C202:C207"/>
    <mergeCell ref="D202:D207"/>
    <mergeCell ref="E202:E207"/>
    <mergeCell ref="F202:F207"/>
    <mergeCell ref="B196:B201"/>
    <mergeCell ref="C196:C201"/>
    <mergeCell ref="D196:D201"/>
    <mergeCell ref="E196:E201"/>
    <mergeCell ref="F196:F201"/>
    <mergeCell ref="G202:G207"/>
    <mergeCell ref="H202:H207"/>
    <mergeCell ref="I202:I207"/>
    <mergeCell ref="J202:J207"/>
    <mergeCell ref="K202:K207"/>
    <mergeCell ref="L202:L207"/>
    <mergeCell ref="H196:H201"/>
    <mergeCell ref="I196:I201"/>
    <mergeCell ref="J196:J201"/>
    <mergeCell ref="K196:K201"/>
    <mergeCell ref="L196:L201"/>
    <mergeCell ref="G196:G201"/>
    <mergeCell ref="B214:B219"/>
    <mergeCell ref="C214:C219"/>
    <mergeCell ref="D214:D219"/>
    <mergeCell ref="E214:E219"/>
    <mergeCell ref="F214:F219"/>
    <mergeCell ref="B208:B213"/>
    <mergeCell ref="C208:C213"/>
    <mergeCell ref="D208:D213"/>
    <mergeCell ref="E208:E213"/>
    <mergeCell ref="F208:F213"/>
    <mergeCell ref="G214:G219"/>
    <mergeCell ref="H214:H219"/>
    <mergeCell ref="I214:I219"/>
    <mergeCell ref="J214:J219"/>
    <mergeCell ref="K214:K219"/>
    <mergeCell ref="L214:L219"/>
    <mergeCell ref="H208:H213"/>
    <mergeCell ref="I208:I213"/>
    <mergeCell ref="J208:J213"/>
    <mergeCell ref="K208:K213"/>
    <mergeCell ref="L208:L213"/>
    <mergeCell ref="G208:G213"/>
    <mergeCell ref="B226:B231"/>
    <mergeCell ref="C226:C231"/>
    <mergeCell ref="D226:D231"/>
    <mergeCell ref="E226:E231"/>
    <mergeCell ref="F226:F231"/>
    <mergeCell ref="B220:B225"/>
    <mergeCell ref="C220:C225"/>
    <mergeCell ref="D220:D225"/>
    <mergeCell ref="E220:E225"/>
    <mergeCell ref="F220:F225"/>
    <mergeCell ref="G226:G231"/>
    <mergeCell ref="H226:H231"/>
    <mergeCell ref="I226:I231"/>
    <mergeCell ref="J226:J231"/>
    <mergeCell ref="K226:K231"/>
    <mergeCell ref="L226:L231"/>
    <mergeCell ref="H220:H225"/>
    <mergeCell ref="I220:I225"/>
    <mergeCell ref="J220:J225"/>
    <mergeCell ref="K220:K225"/>
    <mergeCell ref="L220:L225"/>
    <mergeCell ref="G220:G225"/>
    <mergeCell ref="B238:B243"/>
    <mergeCell ref="C238:C243"/>
    <mergeCell ref="D238:D243"/>
    <mergeCell ref="E238:E243"/>
    <mergeCell ref="F238:F243"/>
    <mergeCell ref="B232:B237"/>
    <mergeCell ref="C232:C237"/>
    <mergeCell ref="D232:D237"/>
    <mergeCell ref="E232:E237"/>
    <mergeCell ref="F232:F237"/>
    <mergeCell ref="G238:G243"/>
    <mergeCell ref="H238:H243"/>
    <mergeCell ref="I238:I243"/>
    <mergeCell ref="J238:J243"/>
    <mergeCell ref="K238:K243"/>
    <mergeCell ref="L238:L243"/>
    <mergeCell ref="H232:H237"/>
    <mergeCell ref="I232:I237"/>
    <mergeCell ref="J232:J237"/>
    <mergeCell ref="K232:K237"/>
    <mergeCell ref="L232:L237"/>
    <mergeCell ref="G232:G237"/>
    <mergeCell ref="B250:B255"/>
    <mergeCell ref="C250:C255"/>
    <mergeCell ref="D250:D255"/>
    <mergeCell ref="E250:E255"/>
    <mergeCell ref="F250:F255"/>
    <mergeCell ref="B244:B249"/>
    <mergeCell ref="C244:C249"/>
    <mergeCell ref="D244:D249"/>
    <mergeCell ref="E244:E249"/>
    <mergeCell ref="F244:F249"/>
    <mergeCell ref="G250:G255"/>
    <mergeCell ref="H250:H255"/>
    <mergeCell ref="I250:I255"/>
    <mergeCell ref="J250:J255"/>
    <mergeCell ref="K250:K255"/>
    <mergeCell ref="L250:L255"/>
    <mergeCell ref="H244:H249"/>
    <mergeCell ref="I244:I249"/>
    <mergeCell ref="J244:J249"/>
    <mergeCell ref="K244:K249"/>
    <mergeCell ref="L244:L249"/>
    <mergeCell ref="G244:G249"/>
    <mergeCell ref="B262:B267"/>
    <mergeCell ref="C262:C267"/>
    <mergeCell ref="D262:D267"/>
    <mergeCell ref="E262:E267"/>
    <mergeCell ref="F262:F267"/>
    <mergeCell ref="B256:B261"/>
    <mergeCell ref="C256:C261"/>
    <mergeCell ref="D256:D261"/>
    <mergeCell ref="E256:E261"/>
    <mergeCell ref="F256:F261"/>
    <mergeCell ref="G262:G267"/>
    <mergeCell ref="H262:H267"/>
    <mergeCell ref="I262:I267"/>
    <mergeCell ref="J262:J267"/>
    <mergeCell ref="K262:K267"/>
    <mergeCell ref="L262:L267"/>
    <mergeCell ref="H256:H261"/>
    <mergeCell ref="I256:I261"/>
    <mergeCell ref="J256:J261"/>
    <mergeCell ref="K256:K261"/>
    <mergeCell ref="L256:L261"/>
    <mergeCell ref="G256:G261"/>
    <mergeCell ref="B274:B279"/>
    <mergeCell ref="C274:C279"/>
    <mergeCell ref="D274:D279"/>
    <mergeCell ref="E274:E279"/>
    <mergeCell ref="F274:F279"/>
    <mergeCell ref="B268:B273"/>
    <mergeCell ref="C268:C273"/>
    <mergeCell ref="D268:D273"/>
    <mergeCell ref="E268:E273"/>
    <mergeCell ref="F268:F273"/>
    <mergeCell ref="G274:G279"/>
    <mergeCell ref="H274:H279"/>
    <mergeCell ref="I274:I279"/>
    <mergeCell ref="J274:J279"/>
    <mergeCell ref="K274:K279"/>
    <mergeCell ref="L274:L279"/>
    <mergeCell ref="H268:H273"/>
    <mergeCell ref="I268:I273"/>
    <mergeCell ref="J268:J273"/>
    <mergeCell ref="K268:K273"/>
    <mergeCell ref="L268:L273"/>
    <mergeCell ref="G268:G273"/>
    <mergeCell ref="B286:B291"/>
    <mergeCell ref="C286:C291"/>
    <mergeCell ref="D286:D291"/>
    <mergeCell ref="E286:E291"/>
    <mergeCell ref="F286:F291"/>
    <mergeCell ref="B280:B285"/>
    <mergeCell ref="C280:C285"/>
    <mergeCell ref="D280:D285"/>
    <mergeCell ref="E280:E285"/>
    <mergeCell ref="F280:F285"/>
    <mergeCell ref="G286:G291"/>
    <mergeCell ref="H286:H291"/>
    <mergeCell ref="I286:I291"/>
    <mergeCell ref="J286:J291"/>
    <mergeCell ref="K286:K291"/>
    <mergeCell ref="L286:L291"/>
    <mergeCell ref="H280:H285"/>
    <mergeCell ref="I280:I285"/>
    <mergeCell ref="J280:J285"/>
    <mergeCell ref="K280:K285"/>
    <mergeCell ref="L280:L285"/>
    <mergeCell ref="G280:G285"/>
    <mergeCell ref="B298:B303"/>
    <mergeCell ref="C298:C303"/>
    <mergeCell ref="D298:D303"/>
    <mergeCell ref="E298:E303"/>
    <mergeCell ref="F298:F303"/>
    <mergeCell ref="B292:B297"/>
    <mergeCell ref="C292:C297"/>
    <mergeCell ref="D292:D297"/>
    <mergeCell ref="E292:E297"/>
    <mergeCell ref="F292:F297"/>
    <mergeCell ref="G298:G303"/>
    <mergeCell ref="H298:H303"/>
    <mergeCell ref="I298:I303"/>
    <mergeCell ref="J298:J303"/>
    <mergeCell ref="K298:K303"/>
    <mergeCell ref="L298:L303"/>
    <mergeCell ref="H292:H297"/>
    <mergeCell ref="I292:I297"/>
    <mergeCell ref="J292:J297"/>
    <mergeCell ref="K292:K297"/>
    <mergeCell ref="L292:L297"/>
    <mergeCell ref="G292:G297"/>
    <mergeCell ref="B310:B315"/>
    <mergeCell ref="C310:C315"/>
    <mergeCell ref="D310:D315"/>
    <mergeCell ref="E310:E315"/>
    <mergeCell ref="F310:F315"/>
    <mergeCell ref="B304:B309"/>
    <mergeCell ref="C304:C309"/>
    <mergeCell ref="D304:D309"/>
    <mergeCell ref="E304:E309"/>
    <mergeCell ref="F304:F309"/>
    <mergeCell ref="G310:G315"/>
    <mergeCell ref="H310:H315"/>
    <mergeCell ref="I310:I315"/>
    <mergeCell ref="J310:J315"/>
    <mergeCell ref="K310:K315"/>
    <mergeCell ref="L310:L315"/>
    <mergeCell ref="H304:H309"/>
    <mergeCell ref="I304:I309"/>
    <mergeCell ref="J304:J309"/>
    <mergeCell ref="K304:K309"/>
    <mergeCell ref="L304:L309"/>
    <mergeCell ref="G304:G309"/>
    <mergeCell ref="B322:B327"/>
    <mergeCell ref="C322:C327"/>
    <mergeCell ref="D322:D327"/>
    <mergeCell ref="E322:E327"/>
    <mergeCell ref="F322:F327"/>
    <mergeCell ref="B316:B321"/>
    <mergeCell ref="C316:C321"/>
    <mergeCell ref="D316:D321"/>
    <mergeCell ref="E316:E321"/>
    <mergeCell ref="F316:F321"/>
    <mergeCell ref="G322:G327"/>
    <mergeCell ref="H322:H327"/>
    <mergeCell ref="I322:I327"/>
    <mergeCell ref="J322:J327"/>
    <mergeCell ref="K322:K327"/>
    <mergeCell ref="L322:L327"/>
    <mergeCell ref="H316:H321"/>
    <mergeCell ref="I316:I321"/>
    <mergeCell ref="J316:J321"/>
    <mergeCell ref="K316:K321"/>
    <mergeCell ref="L316:L321"/>
    <mergeCell ref="G316:G321"/>
    <mergeCell ref="B334:B339"/>
    <mergeCell ref="C334:C339"/>
    <mergeCell ref="D334:D339"/>
    <mergeCell ref="E334:E339"/>
    <mergeCell ref="F334:F339"/>
    <mergeCell ref="B328:B333"/>
    <mergeCell ref="C328:C333"/>
    <mergeCell ref="D328:D333"/>
    <mergeCell ref="E328:E333"/>
    <mergeCell ref="F328:F333"/>
    <mergeCell ref="G334:G339"/>
    <mergeCell ref="H334:H339"/>
    <mergeCell ref="I334:I339"/>
    <mergeCell ref="J334:J339"/>
    <mergeCell ref="K334:K339"/>
    <mergeCell ref="L334:L339"/>
    <mergeCell ref="H328:H333"/>
    <mergeCell ref="I328:I333"/>
    <mergeCell ref="J328:J333"/>
    <mergeCell ref="K328:K333"/>
    <mergeCell ref="L328:L333"/>
    <mergeCell ref="G328:G333"/>
    <mergeCell ref="B346:B351"/>
    <mergeCell ref="C346:C351"/>
    <mergeCell ref="D346:D351"/>
    <mergeCell ref="E346:E351"/>
    <mergeCell ref="F346:F351"/>
    <mergeCell ref="B340:B345"/>
    <mergeCell ref="C340:C345"/>
    <mergeCell ref="D340:D345"/>
    <mergeCell ref="E340:E345"/>
    <mergeCell ref="F340:F345"/>
    <mergeCell ref="G346:G351"/>
    <mergeCell ref="H346:H351"/>
    <mergeCell ref="I346:I351"/>
    <mergeCell ref="J346:J351"/>
    <mergeCell ref="K346:K351"/>
    <mergeCell ref="L346:L351"/>
    <mergeCell ref="H340:H345"/>
    <mergeCell ref="I340:I345"/>
    <mergeCell ref="J340:J345"/>
    <mergeCell ref="K340:K345"/>
    <mergeCell ref="L340:L345"/>
    <mergeCell ref="G340:G345"/>
    <mergeCell ref="B358:B363"/>
    <mergeCell ref="C358:C363"/>
    <mergeCell ref="D358:D363"/>
    <mergeCell ref="E358:E363"/>
    <mergeCell ref="F358:F363"/>
    <mergeCell ref="B352:B357"/>
    <mergeCell ref="C352:C357"/>
    <mergeCell ref="D352:D357"/>
    <mergeCell ref="E352:E357"/>
    <mergeCell ref="F352:F357"/>
    <mergeCell ref="G358:G363"/>
    <mergeCell ref="H358:H363"/>
    <mergeCell ref="I358:I363"/>
    <mergeCell ref="J358:J363"/>
    <mergeCell ref="K358:K363"/>
    <mergeCell ref="L358:L363"/>
    <mergeCell ref="H352:H357"/>
    <mergeCell ref="I352:I357"/>
    <mergeCell ref="J352:J357"/>
    <mergeCell ref="K352:K357"/>
    <mergeCell ref="L352:L357"/>
    <mergeCell ref="G352:G357"/>
    <mergeCell ref="B370:B375"/>
    <mergeCell ref="C370:C375"/>
    <mergeCell ref="D370:D375"/>
    <mergeCell ref="E370:E375"/>
    <mergeCell ref="F370:F375"/>
    <mergeCell ref="B364:B369"/>
    <mergeCell ref="C364:C369"/>
    <mergeCell ref="D364:D369"/>
    <mergeCell ref="E364:E369"/>
    <mergeCell ref="F364:F369"/>
    <mergeCell ref="G370:G375"/>
    <mergeCell ref="H370:H375"/>
    <mergeCell ref="I370:I375"/>
    <mergeCell ref="J370:J375"/>
    <mergeCell ref="K370:K375"/>
    <mergeCell ref="L370:L375"/>
    <mergeCell ref="H364:H369"/>
    <mergeCell ref="I364:I369"/>
    <mergeCell ref="J364:J369"/>
    <mergeCell ref="K364:K369"/>
    <mergeCell ref="L364:L369"/>
    <mergeCell ref="G364:G369"/>
    <mergeCell ref="B382:B387"/>
    <mergeCell ref="C382:C387"/>
    <mergeCell ref="D382:D387"/>
    <mergeCell ref="E382:E387"/>
    <mergeCell ref="F382:F387"/>
    <mergeCell ref="B376:B381"/>
    <mergeCell ref="C376:C381"/>
    <mergeCell ref="D376:D381"/>
    <mergeCell ref="E376:E381"/>
    <mergeCell ref="F376:F381"/>
    <mergeCell ref="G382:G387"/>
    <mergeCell ref="H382:H387"/>
    <mergeCell ref="I382:I387"/>
    <mergeCell ref="J382:J387"/>
    <mergeCell ref="K382:K387"/>
    <mergeCell ref="L382:L387"/>
    <mergeCell ref="H376:H381"/>
    <mergeCell ref="I376:I381"/>
    <mergeCell ref="J376:J381"/>
    <mergeCell ref="K376:K381"/>
    <mergeCell ref="L376:L381"/>
    <mergeCell ref="G376:G381"/>
    <mergeCell ref="B394:B399"/>
    <mergeCell ref="C394:C399"/>
    <mergeCell ref="D394:D399"/>
    <mergeCell ref="E394:E399"/>
    <mergeCell ref="F394:F399"/>
    <mergeCell ref="B388:B393"/>
    <mergeCell ref="C388:C393"/>
    <mergeCell ref="D388:D393"/>
    <mergeCell ref="E388:E393"/>
    <mergeCell ref="F388:F393"/>
    <mergeCell ref="G394:G399"/>
    <mergeCell ref="H394:H399"/>
    <mergeCell ref="I394:I399"/>
    <mergeCell ref="J394:J399"/>
    <mergeCell ref="K394:K399"/>
    <mergeCell ref="L394:L399"/>
    <mergeCell ref="H388:H393"/>
    <mergeCell ref="I388:I393"/>
    <mergeCell ref="J388:J393"/>
    <mergeCell ref="K388:K393"/>
    <mergeCell ref="L388:L393"/>
    <mergeCell ref="G388:G393"/>
    <mergeCell ref="B406:B411"/>
    <mergeCell ref="C406:C411"/>
    <mergeCell ref="D406:D411"/>
    <mergeCell ref="E406:E411"/>
    <mergeCell ref="F406:F411"/>
    <mergeCell ref="B400:B405"/>
    <mergeCell ref="C400:C405"/>
    <mergeCell ref="D400:D405"/>
    <mergeCell ref="E400:E405"/>
    <mergeCell ref="F400:F405"/>
    <mergeCell ref="G406:G411"/>
    <mergeCell ref="H406:H411"/>
    <mergeCell ref="I406:I411"/>
    <mergeCell ref="J406:J411"/>
    <mergeCell ref="K406:K411"/>
    <mergeCell ref="L406:L411"/>
    <mergeCell ref="H400:H405"/>
    <mergeCell ref="I400:I405"/>
    <mergeCell ref="J400:J405"/>
    <mergeCell ref="K400:K405"/>
    <mergeCell ref="L400:L405"/>
    <mergeCell ref="G400:G405"/>
    <mergeCell ref="B418:B423"/>
    <mergeCell ref="C418:C423"/>
    <mergeCell ref="D418:D423"/>
    <mergeCell ref="E418:E423"/>
    <mergeCell ref="F418:F423"/>
    <mergeCell ref="B412:B417"/>
    <mergeCell ref="C412:C417"/>
    <mergeCell ref="D412:D417"/>
    <mergeCell ref="E412:E417"/>
    <mergeCell ref="F412:F417"/>
    <mergeCell ref="G418:G423"/>
    <mergeCell ref="H418:H423"/>
    <mergeCell ref="I418:I423"/>
    <mergeCell ref="J418:J423"/>
    <mergeCell ref="K418:K423"/>
    <mergeCell ref="L418:L423"/>
    <mergeCell ref="H412:H417"/>
    <mergeCell ref="I412:I417"/>
    <mergeCell ref="J412:J417"/>
    <mergeCell ref="K412:K417"/>
    <mergeCell ref="L412:L417"/>
    <mergeCell ref="G412:G417"/>
  </mergeCells>
  <phoneticPr fontId="33" type="noConversion"/>
  <conditionalFormatting sqref="H7:H997">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4:H569">
    <cfRule type="containsText" dxfId="124" priority="9" operator="containsText" text="Zona Baja">
      <formula>NOT(ISERROR(SEARCH("Zona Baja",H424)))</formula>
    </cfRule>
    <cfRule type="containsText" dxfId="123" priority="10" operator="containsText" text="Zona Moderada">
      <formula>NOT(ISERROR(SEARCH("Zona Moderada",H424)))</formula>
    </cfRule>
    <cfRule type="containsText" dxfId="122" priority="11" operator="containsText" text="Zona Alta">
      <formula>NOT(ISERROR(SEARCH("Zona Alta",H424)))</formula>
    </cfRule>
    <cfRule type="containsText" dxfId="121" priority="12" operator="containsText" text="Zona Extrema">
      <formula>NOT(ISERROR(SEARCH("Zona Extrema",H424)))</formula>
    </cfRule>
  </conditionalFormatting>
  <conditionalFormatting sqref="K7:K997">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B10 B16 B22 B28 B34 B40 B46 B52 B58 B64 B70 B76 B82 B88 B94 B100 B106 B112 B118 B124 B130 B136 B142 B148 B154 B160 B166 B172 B178 B184 B190 B196 B202 B208 B214 B220 B226 B232 B238 B244 B250 B256 B262 B268 B274 B280 B286 B292 B298 B304 B310 B316 B322 B328 B334 B340 B346 B352 B358 B364 B370 B376 B382 B388 B394 B400 B406 B412 B418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70" zoomScaleNormal="70" workbookViewId="0">
      <selection activeCell="B7" sqref="B7:B12"/>
    </sheetView>
  </sheetViews>
  <sheetFormatPr baseColWidth="10" defaultColWidth="11.42578125" defaultRowHeight="16.5" x14ac:dyDescent="0.3"/>
  <cols>
    <col min="1" max="1" width="4" style="258" bestFit="1" customWidth="1"/>
    <col min="2" max="2" width="22.42578125" style="258" customWidth="1"/>
    <col min="3" max="4" width="15.85546875" style="258" customWidth="1"/>
    <col min="5" max="5" width="22.85546875" style="258" customWidth="1"/>
    <col min="6" max="6" width="25" style="258" customWidth="1"/>
    <col min="7" max="7" width="32.42578125" style="232" customWidth="1"/>
    <col min="8" max="9" width="19" style="259" customWidth="1"/>
    <col min="10" max="10" width="25" style="259" customWidth="1"/>
    <col min="11" max="11" width="17.85546875" style="232" customWidth="1"/>
    <col min="12" max="12" width="16.5703125" style="232" customWidth="1"/>
    <col min="13" max="13" width="6.28515625" style="232" bestFit="1" customWidth="1"/>
    <col min="14" max="14" width="27.28515625" style="232" bestFit="1" customWidth="1"/>
    <col min="15" max="15" width="30.5703125" style="232" hidden="1" customWidth="1"/>
    <col min="16" max="16" width="17.5703125" style="232" customWidth="1"/>
    <col min="17" max="17" width="6.28515625" style="232" bestFit="1" customWidth="1"/>
    <col min="18" max="18" width="16" style="232" customWidth="1"/>
    <col min="19" max="19" width="5.85546875" style="232" customWidth="1"/>
    <col min="20" max="20" width="42" style="232" customWidth="1"/>
    <col min="21" max="21" width="15.140625" style="232" bestFit="1" customWidth="1"/>
    <col min="22" max="22" width="6.85546875" style="232" customWidth="1"/>
    <col min="23" max="23" width="5" style="232" customWidth="1"/>
    <col min="24" max="24" width="5.5703125" style="232" customWidth="1"/>
    <col min="25" max="25" width="7.140625" style="232" customWidth="1"/>
    <col min="26" max="26" width="6.7109375" style="232" customWidth="1"/>
    <col min="27" max="27" width="7.5703125" style="232" customWidth="1"/>
    <col min="28" max="28" width="38.28515625" style="232" hidden="1" customWidth="1"/>
    <col min="29" max="29" width="8.7109375" style="232" customWidth="1"/>
    <col min="30" max="30" width="10.42578125" style="232" customWidth="1"/>
    <col min="31" max="31" width="9.28515625" style="232" customWidth="1"/>
    <col min="32" max="32" width="9.140625" style="232" customWidth="1"/>
    <col min="33" max="33" width="8.42578125" style="232" customWidth="1"/>
    <col min="34" max="34" width="7.28515625" style="232" customWidth="1"/>
    <col min="35" max="35" width="23" style="232" customWidth="1"/>
    <col min="36" max="36" width="18.85546875" style="232" customWidth="1"/>
    <col min="37" max="37" width="16.85546875" style="232" customWidth="1"/>
    <col min="38" max="38" width="14.85546875" style="232" customWidth="1"/>
    <col min="39" max="39" width="18.5703125" style="232" customWidth="1"/>
    <col min="40" max="40" width="21" style="232" customWidth="1"/>
    <col min="41" max="41" width="26" style="232" customWidth="1"/>
    <col min="42" max="42" width="28.5703125" style="232" customWidth="1"/>
    <col min="43" max="43" width="26.7109375" style="232" customWidth="1"/>
    <col min="44" max="44" width="31.85546875" style="232" customWidth="1"/>
    <col min="45" max="16384" width="11.42578125" style="232"/>
  </cols>
  <sheetData>
    <row r="1" spans="1:72" s="231" customFormat="1" ht="134.25" customHeight="1" x14ac:dyDescent="0.3">
      <c r="A1" s="986"/>
      <c r="B1" s="987"/>
      <c r="C1" s="987"/>
      <c r="D1" s="987"/>
      <c r="E1" s="987"/>
      <c r="F1" s="987"/>
      <c r="G1" s="987"/>
      <c r="H1" s="987"/>
      <c r="I1" s="987"/>
      <c r="J1" s="987"/>
      <c r="K1" s="987"/>
      <c r="L1" s="987"/>
      <c r="M1" s="987"/>
      <c r="N1" s="987"/>
      <c r="O1" s="987"/>
      <c r="P1" s="987"/>
      <c r="Q1" s="987"/>
      <c r="R1" s="987"/>
      <c r="S1" s="987"/>
      <c r="T1" s="987"/>
      <c r="U1" s="987"/>
      <c r="V1" s="987"/>
      <c r="W1" s="987"/>
      <c r="X1" s="987"/>
      <c r="Y1" s="987"/>
      <c r="Z1" s="987"/>
      <c r="AA1" s="987"/>
      <c r="AB1" s="987"/>
      <c r="AC1" s="987"/>
      <c r="AD1" s="987"/>
      <c r="AE1" s="987"/>
      <c r="AF1" s="987"/>
      <c r="AG1" s="987"/>
      <c r="AH1" s="987"/>
      <c r="AI1" s="987"/>
      <c r="AJ1" s="987"/>
      <c r="AK1" s="987"/>
      <c r="AL1" s="987"/>
      <c r="AM1" s="987"/>
      <c r="AN1" s="987"/>
      <c r="AO1" s="987"/>
      <c r="AP1" s="987"/>
      <c r="AQ1" s="988"/>
    </row>
    <row r="2" spans="1:72" s="231" customFormat="1" ht="24" customHeight="1" x14ac:dyDescent="0.3">
      <c r="A2" s="989"/>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1"/>
    </row>
    <row r="3" spans="1:72" x14ac:dyDescent="0.3">
      <c r="A3" s="233"/>
      <c r="B3" s="233"/>
      <c r="C3" s="233"/>
      <c r="D3" s="234"/>
      <c r="E3" s="233"/>
      <c r="F3" s="233"/>
      <c r="G3" s="231"/>
      <c r="H3" s="235"/>
      <c r="I3" s="235"/>
      <c r="J3" s="235"/>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row>
    <row r="4" spans="1:72" ht="26.25" customHeight="1" x14ac:dyDescent="0.3">
      <c r="A4" s="539" t="s">
        <v>508</v>
      </c>
      <c r="B4" s="540"/>
      <c r="C4" s="540"/>
      <c r="D4" s="558"/>
      <c r="E4" s="565" t="s">
        <v>273</v>
      </c>
      <c r="F4" s="566"/>
      <c r="G4" s="566"/>
      <c r="H4" s="566"/>
      <c r="I4" s="566"/>
      <c r="J4" s="566"/>
      <c r="K4" s="566"/>
      <c r="L4" s="566"/>
      <c r="M4" s="566"/>
      <c r="N4" s="566"/>
      <c r="O4" s="566"/>
      <c r="P4" s="566"/>
      <c r="Q4" s="566"/>
      <c r="R4" s="567"/>
      <c r="S4" s="992"/>
      <c r="T4" s="992"/>
      <c r="U4" s="992"/>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row>
    <row r="5" spans="1:72" ht="50.25" customHeight="1" x14ac:dyDescent="0.3">
      <c r="A5" s="539" t="s">
        <v>509</v>
      </c>
      <c r="B5" s="540"/>
      <c r="C5" s="540"/>
      <c r="D5" s="540"/>
      <c r="E5" s="983" t="str">
        <f>IFERROR(INDEX(Tabla10[],MATCH(E4,Tabla10[PROCESOS],0),2),"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5"/>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row>
    <row r="6" spans="1:72" ht="49.5" customHeight="1" x14ac:dyDescent="0.3">
      <c r="A6" s="539" t="s">
        <v>510</v>
      </c>
      <c r="B6" s="540"/>
      <c r="C6" s="540"/>
      <c r="D6" s="540"/>
      <c r="E6" s="983" t="str">
        <f>IFERROR(INDEX(Tabla10[],MATCH(E4,Tabla10[PROCESOS],0),3),"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5"/>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row>
    <row r="7" spans="1:72" x14ac:dyDescent="0.3">
      <c r="A7" s="541" t="s">
        <v>511</v>
      </c>
      <c r="B7" s="542"/>
      <c r="C7" s="542"/>
      <c r="D7" s="542"/>
      <c r="E7" s="538"/>
      <c r="F7" s="538"/>
      <c r="G7" s="538"/>
      <c r="H7" s="538"/>
      <c r="I7" s="538"/>
      <c r="J7" s="538"/>
      <c r="K7" s="543"/>
      <c r="L7" s="537" t="s">
        <v>512</v>
      </c>
      <c r="M7" s="538"/>
      <c r="N7" s="538"/>
      <c r="O7" s="538"/>
      <c r="P7" s="538"/>
      <c r="Q7" s="538"/>
      <c r="R7" s="543"/>
      <c r="S7" s="537" t="s">
        <v>513</v>
      </c>
      <c r="T7" s="538"/>
      <c r="U7" s="538"/>
      <c r="V7" s="538"/>
      <c r="W7" s="538"/>
      <c r="X7" s="538"/>
      <c r="Y7" s="538"/>
      <c r="Z7" s="538"/>
      <c r="AA7" s="543"/>
      <c r="AB7" s="537" t="s">
        <v>514</v>
      </c>
      <c r="AC7" s="538"/>
      <c r="AD7" s="538"/>
      <c r="AE7" s="538"/>
      <c r="AF7" s="538"/>
      <c r="AG7" s="538"/>
      <c r="AH7" s="543"/>
      <c r="AI7" s="537" t="s">
        <v>515</v>
      </c>
      <c r="AJ7" s="538"/>
      <c r="AK7" s="538"/>
      <c r="AL7" s="538"/>
      <c r="AM7" s="538"/>
      <c r="AN7" s="538"/>
      <c r="AO7" s="979" t="s">
        <v>516</v>
      </c>
      <c r="AP7" s="980"/>
      <c r="AQ7" s="98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row>
    <row r="8" spans="1:72" ht="16.5" customHeight="1" x14ac:dyDescent="0.3">
      <c r="A8" s="570" t="s">
        <v>517</v>
      </c>
      <c r="B8" s="572" t="s">
        <v>255</v>
      </c>
      <c r="C8" s="572" t="s">
        <v>1313</v>
      </c>
      <c r="D8" s="572" t="s">
        <v>463</v>
      </c>
      <c r="E8" s="551" t="s">
        <v>465</v>
      </c>
      <c r="F8" s="551" t="s">
        <v>467</v>
      </c>
      <c r="G8" s="573" t="s">
        <v>469</v>
      </c>
      <c r="H8" s="550" t="s">
        <v>533</v>
      </c>
      <c r="I8" s="550" t="s">
        <v>1314</v>
      </c>
      <c r="J8" s="550" t="s">
        <v>1315</v>
      </c>
      <c r="K8" s="551" t="s">
        <v>518</v>
      </c>
      <c r="L8" s="574" t="s">
        <v>519</v>
      </c>
      <c r="M8" s="569" t="s">
        <v>520</v>
      </c>
      <c r="N8" s="550" t="s">
        <v>521</v>
      </c>
      <c r="O8" s="550" t="s">
        <v>522</v>
      </c>
      <c r="P8" s="568" t="s">
        <v>523</v>
      </c>
      <c r="Q8" s="569" t="s">
        <v>520</v>
      </c>
      <c r="R8" s="551" t="s">
        <v>477</v>
      </c>
      <c r="S8" s="547" t="s">
        <v>524</v>
      </c>
      <c r="T8" s="536" t="s">
        <v>479</v>
      </c>
      <c r="U8" s="550" t="s">
        <v>481</v>
      </c>
      <c r="V8" s="536" t="s">
        <v>525</v>
      </c>
      <c r="W8" s="536"/>
      <c r="X8" s="536"/>
      <c r="Y8" s="536"/>
      <c r="Z8" s="536"/>
      <c r="AA8" s="536"/>
      <c r="AB8" s="549" t="s">
        <v>526</v>
      </c>
      <c r="AC8" s="549" t="s">
        <v>527</v>
      </c>
      <c r="AD8" s="549" t="s">
        <v>520</v>
      </c>
      <c r="AE8" s="549" t="s">
        <v>528</v>
      </c>
      <c r="AF8" s="549" t="s">
        <v>520</v>
      </c>
      <c r="AG8" s="549" t="s">
        <v>529</v>
      </c>
      <c r="AH8" s="547" t="s">
        <v>497</v>
      </c>
      <c r="AI8" s="536" t="s">
        <v>515</v>
      </c>
      <c r="AJ8" s="536" t="s">
        <v>530</v>
      </c>
      <c r="AK8" s="536" t="s">
        <v>531</v>
      </c>
      <c r="AL8" s="536" t="s">
        <v>532</v>
      </c>
      <c r="AM8" s="536" t="s">
        <v>516</v>
      </c>
      <c r="AN8" s="536" t="s">
        <v>501</v>
      </c>
      <c r="AO8" s="551" t="s">
        <v>1332</v>
      </c>
      <c r="AP8" s="551" t="s">
        <v>1333</v>
      </c>
      <c r="AQ8" s="551" t="s">
        <v>1334</v>
      </c>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row>
    <row r="9" spans="1:72" s="238" customFormat="1" ht="94.5" customHeight="1" x14ac:dyDescent="0.25">
      <c r="A9" s="571"/>
      <c r="B9" s="572" t="s">
        <v>255</v>
      </c>
      <c r="C9" s="572"/>
      <c r="D9" s="572"/>
      <c r="E9" s="536"/>
      <c r="F9" s="536"/>
      <c r="G9" s="572"/>
      <c r="H9" s="551"/>
      <c r="I9" s="551" t="s">
        <v>1316</v>
      </c>
      <c r="J9" s="574" t="s">
        <v>1316</v>
      </c>
      <c r="K9" s="536"/>
      <c r="L9" s="551"/>
      <c r="M9" s="537"/>
      <c r="N9" s="551"/>
      <c r="O9" s="551"/>
      <c r="P9" s="537"/>
      <c r="Q9" s="537"/>
      <c r="R9" s="536"/>
      <c r="S9" s="548"/>
      <c r="T9" s="536"/>
      <c r="U9" s="551"/>
      <c r="V9" s="236" t="s">
        <v>533</v>
      </c>
      <c r="W9" s="236" t="s">
        <v>534</v>
      </c>
      <c r="X9" s="236" t="s">
        <v>535</v>
      </c>
      <c r="Y9" s="236" t="s">
        <v>536</v>
      </c>
      <c r="Z9" s="236" t="s">
        <v>537</v>
      </c>
      <c r="AA9" s="236" t="s">
        <v>538</v>
      </c>
      <c r="AB9" s="549"/>
      <c r="AC9" s="549"/>
      <c r="AD9" s="549"/>
      <c r="AE9" s="549"/>
      <c r="AF9" s="549"/>
      <c r="AG9" s="549"/>
      <c r="AH9" s="548"/>
      <c r="AI9" s="536"/>
      <c r="AJ9" s="536"/>
      <c r="AK9" s="536"/>
      <c r="AL9" s="536"/>
      <c r="AM9" s="536"/>
      <c r="AN9" s="536"/>
      <c r="AO9" s="982"/>
      <c r="AP9" s="982"/>
      <c r="AQ9" s="982"/>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row>
    <row r="10" spans="1:72" s="253" customFormat="1" ht="89.25" x14ac:dyDescent="0.25">
      <c r="A10" s="847">
        <v>1</v>
      </c>
      <c r="B10" s="1004" t="s">
        <v>1136</v>
      </c>
      <c r="C10" s="998" t="s">
        <v>1142</v>
      </c>
      <c r="D10" s="617" t="s">
        <v>539</v>
      </c>
      <c r="E10" s="995" t="s">
        <v>1317</v>
      </c>
      <c r="F10" s="998" t="s">
        <v>1318</v>
      </c>
      <c r="G10" s="995" t="s">
        <v>1319</v>
      </c>
      <c r="H10" s="617" t="s">
        <v>1320</v>
      </c>
      <c r="I10" s="1010" t="s">
        <v>1321</v>
      </c>
      <c r="J10" s="347" t="s">
        <v>1322</v>
      </c>
      <c r="K10" s="993">
        <v>120</v>
      </c>
      <c r="L10" s="605" t="str">
        <f>IF(K10&lt;=0,"",IF(K10&lt;=2,"Muy Baja",IF(K10&lt;=24,"Baja",IF(K10&lt;=500,"Media",IF(K10&lt;=5000,"Alta","Muy Alta")))))</f>
        <v>Media</v>
      </c>
      <c r="M10" s="578">
        <f>IF(L10="","",IF(L10="Muy Baja",0.2,IF(L10="Baja",0.4,IF(L10="Media",0.6,IF(L10="Alta",0.8,IF(L10="Muy Alta",1,))))))</f>
        <v>0.6</v>
      </c>
      <c r="N10" s="608" t="s">
        <v>1079</v>
      </c>
      <c r="O10" s="578" t="str">
        <f>IF(NOT(ISERROR(MATCH(N10,'Tabla Impacto'!$B$221:$B$223,0))),'Tabla Impacto'!$F$223&amp;"Por favor no seleccionar los criterios de impacto(Afectación Económica o presupuestal y Pérdida Reputacional)",N10)</f>
        <v xml:space="preserve">     El riesgo afecta la imagen de alguna área de la organización</v>
      </c>
      <c r="P10" s="605" t="str">
        <f>IF(OR(O10='Tabla Impacto'!$C$11,O10='Tabla Impacto'!$D$11),"Leve",IF(OR(O10='Tabla Impacto'!$C$12,O10='Tabla Impacto'!$D$12),"Menor",IF(OR(O10='Tabla Impacto'!$C$13,O10='Tabla Impacto'!$D$13),"Moderado",IF(OR(O10='Tabla Impacto'!$C$14,O10='Tabla Impacto'!$D$14),"Mayor",IF(OR(O10='Tabla Impacto'!$C$15,O10='Tabla Impacto'!$D$15),"Catastrófico","")))))</f>
        <v>Leve</v>
      </c>
      <c r="Q10" s="578">
        <f>IF(P10="","",IF(P10="Leve",0.2,IF(P10="Menor",0.4,IF(P10="Moderado",0.6,IF(P10="Mayor",0.8,IF(P10="Catastrófico",1,))))))</f>
        <v>0.2</v>
      </c>
      <c r="R10" s="58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40">
        <v>1</v>
      </c>
      <c r="T10" s="240" t="s">
        <v>1323</v>
      </c>
      <c r="U10" s="431" t="str">
        <f t="shared" ref="U10:U41" si="0">IF(OR(V10="Preventivo",V10="Detectivo"),"Probabilidad",IF(V10="Correctivo","Impacto",""))</f>
        <v>Probabilidad</v>
      </c>
      <c r="V10" s="432" t="s">
        <v>546</v>
      </c>
      <c r="W10" s="432" t="s">
        <v>547</v>
      </c>
      <c r="X10" s="433" t="str">
        <f t="shared" ref="X10:X41" si="1">IF(AND(V10="Preventivo",W10="Automático"),"50%",IF(AND(V10="Preventivo",W10="Manual"),"40%",IF(AND(V10="Detectivo",W10="Automático"),"40%",IF(AND(V10="Detectivo",W10="Manual"),"30%",IF(AND(V10="Correctivo",W10="Automático"),"35%",IF(AND(V10="Correctivo",W10="Manual"),"25%",""))))))</f>
        <v>40%</v>
      </c>
      <c r="Y10" s="432" t="s">
        <v>548</v>
      </c>
      <c r="Z10" s="432" t="s">
        <v>549</v>
      </c>
      <c r="AA10" s="432" t="s">
        <v>550</v>
      </c>
      <c r="AB10" s="434">
        <f>IFERROR(IF(U10="Probabilidad",(M10-(+M10*X10)),IF(U10="Impacto",M10,"")),"")</f>
        <v>0.36</v>
      </c>
      <c r="AC10" s="435" t="str">
        <f>IFERROR(IF(AB10="","",IF(AB10&lt;=0.2,"Muy Baja",IF(AB10&lt;=0.4,"Baja",IF(AB10&lt;=0.6,"Media",IF(AB10&lt;=0.8,"Alta","Muy Alta"))))),"")</f>
        <v>Baja</v>
      </c>
      <c r="AD10" s="436">
        <f t="shared" ref="AD10:AD41" si="2">+AB10</f>
        <v>0.36</v>
      </c>
      <c r="AE10" s="435" t="str">
        <f>IFERROR(IF(AF10="","",IF(AF10&lt;=0.2,"Leve",IF(AF10&lt;=0.4,"Menor",IF(AF10&lt;=0.6,"Moderado",IF(AF10&lt;=0.8,"Mayor","Catastrófico"))))),"")</f>
        <v>Leve</v>
      </c>
      <c r="AF10" s="436">
        <f>IFERROR(IF(U10="Impacto",(Q10-(+Q10*X10)),IF(U10="Probabilidad",Q10,"")),"")</f>
        <v>0.2</v>
      </c>
      <c r="AG10" s="437"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48"/>
      <c r="AI10" s="249"/>
      <c r="AJ10" s="250"/>
      <c r="AK10" s="251"/>
      <c r="AL10" s="251"/>
      <c r="AM10" s="249"/>
      <c r="AN10" s="373"/>
      <c r="AO10" s="374"/>
      <c r="AP10" s="374"/>
      <c r="AQ10" s="374"/>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row>
    <row r="11" spans="1:72" ht="127.5" x14ac:dyDescent="0.3">
      <c r="A11" s="848"/>
      <c r="B11" s="1005"/>
      <c r="C11" s="999"/>
      <c r="D11" s="618"/>
      <c r="E11" s="996"/>
      <c r="F11" s="999"/>
      <c r="G11" s="996"/>
      <c r="H11" s="618"/>
      <c r="I11" s="1011"/>
      <c r="J11" s="347" t="s">
        <v>1324</v>
      </c>
      <c r="K11" s="994"/>
      <c r="L11" s="606"/>
      <c r="M11" s="579"/>
      <c r="N11" s="609"/>
      <c r="O11" s="579">
        <f>IF(NOT(ISERROR(MATCH(N11,_xlfn.ANCHORARRAY(G22),0))),M24&amp;"Por favor no seleccionar los criterios de impacto",N11)</f>
        <v>0</v>
      </c>
      <c r="P11" s="606"/>
      <c r="Q11" s="579"/>
      <c r="R11" s="582"/>
      <c r="S11" s="474">
        <v>2</v>
      </c>
      <c r="T11" s="240" t="s">
        <v>1325</v>
      </c>
      <c r="U11" s="431" t="str">
        <f>IF(OR(V11="Preventivo",V11="Detectivo"),"Probabilidad",IF(V11="Correctivo","Impacto",""))</f>
        <v>Probabilidad</v>
      </c>
      <c r="V11" s="432" t="s">
        <v>552</v>
      </c>
      <c r="W11" s="432" t="s">
        <v>547</v>
      </c>
      <c r="X11" s="433" t="str">
        <f t="shared" si="1"/>
        <v>30%</v>
      </c>
      <c r="Y11" s="432" t="s">
        <v>548</v>
      </c>
      <c r="Z11" s="432" t="s">
        <v>549</v>
      </c>
      <c r="AA11" s="432" t="s">
        <v>550</v>
      </c>
      <c r="AB11" s="434">
        <f>IFERROR(IF(AND(U10="Probabilidad",U11="Probabilidad"),(AD10-(+AD10*X11)),IF(U11="Probabilidad",(M10-(+M10*X11)),IF(U11="Impacto",AD10,""))),"")</f>
        <v>0.252</v>
      </c>
      <c r="AC11" s="435" t="str">
        <f t="shared" ref="AC11:AC69" si="4">IFERROR(IF(AB11="","",IF(AB11&lt;=0.2,"Muy Baja",IF(AB11&lt;=0.4,"Baja",IF(AB11&lt;=0.6,"Media",IF(AB11&lt;=0.8,"Alta","Muy Alta"))))),"")</f>
        <v>Baja</v>
      </c>
      <c r="AD11" s="436">
        <f t="shared" si="2"/>
        <v>0.252</v>
      </c>
      <c r="AE11" s="435" t="str">
        <f t="shared" ref="AE11:AE69" si="5">IFERROR(IF(AF11="","",IF(AF11&lt;=0.2,"Leve",IF(AF11&lt;=0.4,"Menor",IF(AF11&lt;=0.6,"Moderado",IF(AF11&lt;=0.8,"Mayor","Catastrófico"))))),"")</f>
        <v>Leve</v>
      </c>
      <c r="AF11" s="436">
        <f>IFERROR(IF(AND(U10="Impacto",U11="Impacto"),(AF10-(+AF10*X11)),IF(U11="Impacto",(Q10-(+Q10*X11)),IF(U11="Probabilidad",AF10,""))),"")</f>
        <v>0.2</v>
      </c>
      <c r="AG11" s="437" t="str">
        <f t="shared" si="3"/>
        <v>Bajo</v>
      </c>
      <c r="AH11" s="248" t="s">
        <v>557</v>
      </c>
      <c r="AI11" s="249"/>
      <c r="AJ11" s="250"/>
      <c r="AK11" s="251"/>
      <c r="AL11" s="251"/>
      <c r="AM11" s="249"/>
      <c r="AN11" s="373"/>
      <c r="AO11" s="375"/>
      <c r="AP11" s="375"/>
      <c r="AQ11" s="375"/>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row>
    <row r="12" spans="1:72" x14ac:dyDescent="0.3">
      <c r="A12" s="848"/>
      <c r="B12" s="1005"/>
      <c r="C12" s="999"/>
      <c r="D12" s="618"/>
      <c r="E12" s="996"/>
      <c r="F12" s="999"/>
      <c r="G12" s="996"/>
      <c r="H12" s="618"/>
      <c r="I12" s="1011"/>
      <c r="J12" s="347"/>
      <c r="K12" s="994"/>
      <c r="L12" s="606"/>
      <c r="M12" s="579"/>
      <c r="N12" s="609"/>
      <c r="O12" s="579">
        <f>IF(NOT(ISERROR(MATCH(N12,_xlfn.ANCHORARRAY(G23),0))),M25&amp;"Por favor no seleccionar los criterios de impacto",N12)</f>
        <v>0</v>
      </c>
      <c r="P12" s="606"/>
      <c r="Q12" s="579"/>
      <c r="R12" s="582"/>
      <c r="S12" s="474">
        <v>3</v>
      </c>
      <c r="T12" s="240"/>
      <c r="U12" s="431" t="str">
        <f t="shared" si="0"/>
        <v/>
      </c>
      <c r="V12" s="432"/>
      <c r="W12" s="432"/>
      <c r="X12" s="433" t="str">
        <f t="shared" si="1"/>
        <v/>
      </c>
      <c r="Y12" s="432"/>
      <c r="Z12" s="432"/>
      <c r="AA12" s="432"/>
      <c r="AB12" s="434" t="str">
        <f>IFERROR(IF(AND(U11="Probabilidad",U12="Probabilidad"),(AD11-(+AD11*X12)),IF(AND(U11="Impacto",U12="Probabilidad"),(AD10-(+AD10*X12)),IF(U12="Impacto",AD11,""))),"")</f>
        <v/>
      </c>
      <c r="AC12" s="435" t="str">
        <f t="shared" si="4"/>
        <v/>
      </c>
      <c r="AD12" s="436" t="str">
        <f t="shared" si="2"/>
        <v/>
      </c>
      <c r="AE12" s="435" t="str">
        <f t="shared" si="5"/>
        <v/>
      </c>
      <c r="AF12" s="436" t="str">
        <f>IFERROR(IF(AND(U11="Impacto",U12="Impacto"),(AF11-(+AF11*X12)),IF(AND(U11="Probabilidad",U12="Impacto"),(AF10-(+AF10*X12)),IF(U12="Probabilidad",AF11,""))),"")</f>
        <v/>
      </c>
      <c r="AG12" s="437" t="str">
        <f t="shared" si="3"/>
        <v/>
      </c>
      <c r="AH12" s="248"/>
      <c r="AI12" s="249"/>
      <c r="AJ12" s="250"/>
      <c r="AK12" s="251"/>
      <c r="AL12" s="251"/>
      <c r="AM12" s="249"/>
      <c r="AN12" s="373"/>
      <c r="AO12" s="375"/>
      <c r="AP12" s="375"/>
      <c r="AQ12" s="375"/>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row>
    <row r="13" spans="1:72" x14ac:dyDescent="0.3">
      <c r="A13" s="848"/>
      <c r="B13" s="1005"/>
      <c r="C13" s="999"/>
      <c r="D13" s="618"/>
      <c r="E13" s="996"/>
      <c r="F13" s="999"/>
      <c r="G13" s="996"/>
      <c r="H13" s="618"/>
      <c r="I13" s="1011"/>
      <c r="J13" s="347"/>
      <c r="K13" s="994"/>
      <c r="L13" s="606"/>
      <c r="M13" s="579"/>
      <c r="N13" s="609"/>
      <c r="O13" s="579">
        <f>IF(NOT(ISERROR(MATCH(N13,_xlfn.ANCHORARRAY(G24),0))),M26&amp;"Por favor no seleccionar los criterios de impacto",N13)</f>
        <v>0</v>
      </c>
      <c r="P13" s="606"/>
      <c r="Q13" s="579"/>
      <c r="R13" s="582"/>
      <c r="S13" s="474">
        <v>4</v>
      </c>
      <c r="T13" s="240"/>
      <c r="U13" s="431" t="str">
        <f t="shared" si="0"/>
        <v/>
      </c>
      <c r="V13" s="432"/>
      <c r="W13" s="432"/>
      <c r="X13" s="433" t="str">
        <f t="shared" si="1"/>
        <v/>
      </c>
      <c r="Y13" s="432"/>
      <c r="Z13" s="432"/>
      <c r="AA13" s="432"/>
      <c r="AB13" s="434" t="str">
        <f>IFERROR(IF(AND(U12="Probabilidad",U13="Probabilidad"),(AD12-(+AD12*X13)),IF(AND(U12="Impacto",U13="Probabilidad"),(AD11-(+AD11*X13)),IF(U13="Impacto",AD12,""))),"")</f>
        <v/>
      </c>
      <c r="AC13" s="435" t="str">
        <f t="shared" si="4"/>
        <v/>
      </c>
      <c r="AD13" s="436" t="str">
        <f t="shared" si="2"/>
        <v/>
      </c>
      <c r="AE13" s="435" t="str">
        <f t="shared" si="5"/>
        <v/>
      </c>
      <c r="AF13" s="436" t="str">
        <f>IFERROR(IF(AND(U12="Impacto",U13="Impacto"),(AF12-(+AF12*X13)),IF(AND(U12="Probabilidad",U13="Impacto"),(AF11-(+AF11*X13)),IF(U13="Probabilidad",AF12,""))),"")</f>
        <v/>
      </c>
      <c r="AG13" s="437" t="str">
        <f t="shared" si="3"/>
        <v/>
      </c>
      <c r="AH13" s="248"/>
      <c r="AI13" s="249"/>
      <c r="AJ13" s="250"/>
      <c r="AK13" s="251"/>
      <c r="AL13" s="251"/>
      <c r="AM13" s="249"/>
      <c r="AN13" s="373"/>
      <c r="AO13" s="375"/>
      <c r="AP13" s="375"/>
      <c r="AQ13" s="375"/>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row>
    <row r="14" spans="1:72" x14ac:dyDescent="0.3">
      <c r="A14" s="848"/>
      <c r="B14" s="1005"/>
      <c r="C14" s="999"/>
      <c r="D14" s="618"/>
      <c r="E14" s="996"/>
      <c r="F14" s="999"/>
      <c r="G14" s="996"/>
      <c r="H14" s="618"/>
      <c r="I14" s="1011"/>
      <c r="J14" s="347"/>
      <c r="K14" s="994"/>
      <c r="L14" s="606"/>
      <c r="M14" s="579"/>
      <c r="N14" s="609"/>
      <c r="O14" s="579">
        <f>IF(NOT(ISERROR(MATCH(N14,_xlfn.ANCHORARRAY(G25),0))),M27&amp;"Por favor no seleccionar los criterios de impacto",N14)</f>
        <v>0</v>
      </c>
      <c r="P14" s="606"/>
      <c r="Q14" s="579"/>
      <c r="R14" s="582"/>
      <c r="S14" s="474">
        <v>5</v>
      </c>
      <c r="T14" s="240"/>
      <c r="U14" s="431" t="str">
        <f t="shared" si="0"/>
        <v/>
      </c>
      <c r="V14" s="432"/>
      <c r="W14" s="432"/>
      <c r="X14" s="433" t="str">
        <f t="shared" si="1"/>
        <v/>
      </c>
      <c r="Y14" s="432"/>
      <c r="Z14" s="432"/>
      <c r="AA14" s="432"/>
      <c r="AB14" s="434" t="str">
        <f>IFERROR(IF(AND(U13="Probabilidad",U14="Probabilidad"),(AD13-(+AD13*X14)),IF(AND(U13="Impacto",U14="Probabilidad"),(AD12-(+AD12*X14)),IF(U14="Impacto",AD13,""))),"")</f>
        <v/>
      </c>
      <c r="AC14" s="435" t="str">
        <f t="shared" si="4"/>
        <v/>
      </c>
      <c r="AD14" s="436" t="str">
        <f t="shared" si="2"/>
        <v/>
      </c>
      <c r="AE14" s="435" t="str">
        <f t="shared" si="5"/>
        <v/>
      </c>
      <c r="AF14" s="436" t="str">
        <f>IFERROR(IF(AND(U13="Impacto",U14="Impacto"),(AF13-(+AF13*X14)),IF(AND(U13="Probabilidad",U14="Impacto"),(AF12-(+AF12*X14)),IF(U14="Probabilidad",AF13,""))),"")</f>
        <v/>
      </c>
      <c r="AG14" s="437" t="str">
        <f t="shared" si="3"/>
        <v/>
      </c>
      <c r="AH14" s="248"/>
      <c r="AI14" s="249"/>
      <c r="AJ14" s="250"/>
      <c r="AK14" s="251"/>
      <c r="AL14" s="251"/>
      <c r="AM14" s="249"/>
      <c r="AN14" s="373"/>
      <c r="AO14" s="375"/>
      <c r="AP14" s="375"/>
      <c r="AQ14" s="375"/>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row>
    <row r="15" spans="1:72" x14ac:dyDescent="0.3">
      <c r="A15" s="849"/>
      <c r="B15" s="1006"/>
      <c r="C15" s="1000"/>
      <c r="D15" s="619"/>
      <c r="E15" s="997"/>
      <c r="F15" s="1000"/>
      <c r="G15" s="997"/>
      <c r="H15" s="619"/>
      <c r="I15" s="619"/>
      <c r="J15" s="347"/>
      <c r="K15" s="604"/>
      <c r="L15" s="607"/>
      <c r="M15" s="580"/>
      <c r="N15" s="610"/>
      <c r="O15" s="580">
        <f>IF(NOT(ISERROR(MATCH(N15,_xlfn.ANCHORARRAY(G26),0))),M28&amp;"Por favor no seleccionar los criterios de impacto",N15)</f>
        <v>0</v>
      </c>
      <c r="P15" s="607"/>
      <c r="Q15" s="580"/>
      <c r="R15" s="583"/>
      <c r="S15" s="474">
        <v>6</v>
      </c>
      <c r="T15" s="456"/>
      <c r="U15" s="431" t="str">
        <f t="shared" si="0"/>
        <v/>
      </c>
      <c r="V15" s="432"/>
      <c r="W15" s="432"/>
      <c r="X15" s="433" t="str">
        <f t="shared" si="1"/>
        <v/>
      </c>
      <c r="Y15" s="432"/>
      <c r="Z15" s="432"/>
      <c r="AA15" s="432"/>
      <c r="AB15" s="434" t="str">
        <f>IFERROR(IF(AND(U14="Probabilidad",U15="Probabilidad"),(AD14-(+AD14*X15)),IF(AND(U14="Impacto",U15="Probabilidad"),(AD13-(+AD13*X15)),IF(U15="Impacto",AD14,""))),"")</f>
        <v/>
      </c>
      <c r="AC15" s="435" t="str">
        <f t="shared" si="4"/>
        <v/>
      </c>
      <c r="AD15" s="436" t="str">
        <f t="shared" si="2"/>
        <v/>
      </c>
      <c r="AE15" s="435" t="str">
        <f t="shared" si="5"/>
        <v/>
      </c>
      <c r="AF15" s="436" t="str">
        <f>IFERROR(IF(AND(U14="Impacto",U15="Impacto"),(AF14-(+AF14*X15)),IF(AND(U14="Probabilidad",U15="Impacto"),(AF13-(+AF13*X15)),IF(U15="Probabilidad",AF14,""))),"")</f>
        <v/>
      </c>
      <c r="AG15" s="437" t="str">
        <f t="shared" si="3"/>
        <v/>
      </c>
      <c r="AH15" s="248"/>
      <c r="AI15" s="249"/>
      <c r="AJ15" s="250"/>
      <c r="AK15" s="251"/>
      <c r="AL15" s="251"/>
      <c r="AM15" s="249"/>
      <c r="AN15" s="373"/>
      <c r="AO15" s="375"/>
      <c r="AP15" s="375"/>
      <c r="AQ15" s="375"/>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c r="BQ15" s="231"/>
      <c r="BR15" s="231"/>
      <c r="BS15" s="231"/>
      <c r="BT15" s="231"/>
    </row>
    <row r="16" spans="1:72" ht="151.5" customHeight="1" x14ac:dyDescent="0.3">
      <c r="A16" s="632">
        <v>2</v>
      </c>
      <c r="B16" s="1007"/>
      <c r="C16" s="1007"/>
      <c r="D16" s="620"/>
      <c r="E16" s="620"/>
      <c r="F16" s="620"/>
      <c r="G16" s="587"/>
      <c r="H16" s="620"/>
      <c r="I16" s="620"/>
      <c r="J16" s="347"/>
      <c r="K16" s="635"/>
      <c r="L16" s="831" t="str">
        <f>IF(K16&lt;=0,"",IF(K16&lt;=2,"Muy Baja",IF(K16&lt;=24,"Baja",IF(K16&lt;=500,"Media",IF(K16&lt;=5000,"Alta","Muy Alta")))))</f>
        <v/>
      </c>
      <c r="M16" s="819" t="str">
        <f>IF(L16="","",IF(L16="Muy Baja",0.2,IF(L16="Baja",0.4,IF(L16="Media",0.6,IF(L16="Alta",0.8,IF(L16="Muy Alta",1,))))))</f>
        <v/>
      </c>
      <c r="N16" s="1001"/>
      <c r="O16" s="819">
        <f>IF(NOT(ISERROR(MATCH(N16,'Tabla Impacto'!$B$221:$B$223,0))),'Tabla Impacto'!$F$223&amp;"Por favor no seleccionar los criterios de impacto(Afectación Económica o presupuestal y Pérdida Reputacional)",N16)</f>
        <v>0</v>
      </c>
      <c r="P16" s="831" t="str">
        <f>IF(OR(O16='Tabla Impacto'!$C$11,O16='Tabla Impacto'!$D$11),"Leve",IF(OR(O16='Tabla Impacto'!$C$12,O16='Tabla Impacto'!$D$12),"Menor",IF(OR(O16='Tabla Impacto'!$C$13,O16='Tabla Impacto'!$D$13),"Moderado",IF(OR(O16='Tabla Impacto'!$C$14,O16='Tabla Impacto'!$D$14),"Mayor",IF(OR(O16='Tabla Impacto'!$C$15,O16='Tabla Impacto'!$D$15),"Catastrófico","")))))</f>
        <v/>
      </c>
      <c r="Q16" s="819" t="str">
        <f>IF(P16="","",IF(P16="Leve",0.2,IF(P16="Menor",0.4,IF(P16="Moderado",0.6,IF(P16="Mayor",0.8,IF(P16="Catastrófico",1,))))))</f>
        <v/>
      </c>
      <c r="R16" s="825"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9">
        <v>1</v>
      </c>
      <c r="T16" s="240"/>
      <c r="U16" s="241" t="str">
        <f t="shared" si="0"/>
        <v/>
      </c>
      <c r="V16" s="242"/>
      <c r="W16" s="242"/>
      <c r="X16" s="243" t="str">
        <f t="shared" si="1"/>
        <v/>
      </c>
      <c r="Y16" s="242"/>
      <c r="Z16" s="242"/>
      <c r="AA16" s="242"/>
      <c r="AB16" s="244" t="str">
        <f>IFERROR(IF(U16="Probabilidad",(M16-(+M16*X16)),IF(U16="Impacto",M16,"")),"")</f>
        <v/>
      </c>
      <c r="AC16" s="245" t="str">
        <f>IFERROR(IF(AB16="","",IF(AB16&lt;=0.2,"Muy Baja",IF(AB16&lt;=0.4,"Baja",IF(AB16&lt;=0.6,"Media",IF(AB16&lt;=0.8,"Alta","Muy Alta"))))),"")</f>
        <v/>
      </c>
      <c r="AD16" s="246" t="str">
        <f t="shared" si="2"/>
        <v/>
      </c>
      <c r="AE16" s="245" t="str">
        <f>IFERROR(IF(AF16="","",IF(AF16&lt;=0.2,"Leve",IF(AF16&lt;=0.4,"Menor",IF(AF16&lt;=0.6,"Moderado",IF(AF16&lt;=0.8,"Mayor","Catastrófico"))))),"")</f>
        <v/>
      </c>
      <c r="AF16" s="246" t="str">
        <f>IFERROR(IF(U16="Impacto",(Q16-(+Q16*X16)),IF(U16="Probabilidad",Q16,"")),"")</f>
        <v/>
      </c>
      <c r="AG16" s="247" t="str">
        <f t="shared" si="3"/>
        <v/>
      </c>
      <c r="AH16" s="248"/>
      <c r="AI16" s="249"/>
      <c r="AJ16" s="250"/>
      <c r="AK16" s="251"/>
      <c r="AL16" s="251"/>
      <c r="AM16" s="249"/>
      <c r="AN16" s="373"/>
      <c r="AO16" s="375"/>
      <c r="AP16" s="375"/>
      <c r="AQ16" s="375"/>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row>
    <row r="17" spans="1:72" ht="151.5" customHeight="1" x14ac:dyDescent="0.3">
      <c r="A17" s="633"/>
      <c r="B17" s="1008"/>
      <c r="C17" s="1008"/>
      <c r="D17" s="621"/>
      <c r="E17" s="621"/>
      <c r="F17" s="621"/>
      <c r="G17" s="588"/>
      <c r="H17" s="621"/>
      <c r="I17" s="621"/>
      <c r="J17" s="348"/>
      <c r="K17" s="636"/>
      <c r="L17" s="832"/>
      <c r="M17" s="820"/>
      <c r="N17" s="1002"/>
      <c r="O17" s="820">
        <f>IF(NOT(ISERROR(MATCH(N17,_xlfn.ANCHORARRAY(G28),0))),M30&amp;"Por favor no seleccionar los criterios de impacto",N17)</f>
        <v>0</v>
      </c>
      <c r="P17" s="832"/>
      <c r="Q17" s="820"/>
      <c r="R17" s="826"/>
      <c r="S17" s="239">
        <v>2</v>
      </c>
      <c r="T17" s="240"/>
      <c r="U17" s="241" t="str">
        <f t="shared" si="0"/>
        <v/>
      </c>
      <c r="V17" s="242"/>
      <c r="W17" s="242"/>
      <c r="X17" s="243" t="str">
        <f t="shared" si="1"/>
        <v/>
      </c>
      <c r="Y17" s="242"/>
      <c r="Z17" s="242"/>
      <c r="AA17" s="242"/>
      <c r="AB17" s="244" t="str">
        <f>IFERROR(IF(AND(U16="Probabilidad",U17="Probabilidad"),(AD16-(+AD16*X17)),IF(U17="Probabilidad",(M16-(+M16*X17)),IF(U17="Impacto",AD16,""))),"")</f>
        <v/>
      </c>
      <c r="AC17" s="245" t="str">
        <f t="shared" si="4"/>
        <v/>
      </c>
      <c r="AD17" s="246" t="str">
        <f t="shared" si="2"/>
        <v/>
      </c>
      <c r="AE17" s="245" t="str">
        <f t="shared" si="5"/>
        <v/>
      </c>
      <c r="AF17" s="246" t="str">
        <f>IFERROR(IF(AND(U16="Impacto",U17="Impacto"),(AF16-(+AF16*X17)),IF(U17="Impacto",(Q16-(+Q16*X17)),IF(U17="Probabilidad",AF16,""))),"")</f>
        <v/>
      </c>
      <c r="AG17" s="247" t="str">
        <f t="shared" si="3"/>
        <v/>
      </c>
      <c r="AH17" s="248"/>
      <c r="AI17" s="249"/>
      <c r="AJ17" s="250"/>
      <c r="AK17" s="251"/>
      <c r="AL17" s="251"/>
      <c r="AM17" s="249"/>
      <c r="AN17" s="373"/>
      <c r="AO17" s="375"/>
      <c r="AP17" s="375"/>
      <c r="AQ17" s="375"/>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c r="BQ17" s="231"/>
      <c r="BR17" s="231"/>
      <c r="BS17" s="231"/>
      <c r="BT17" s="231"/>
    </row>
    <row r="18" spans="1:72" ht="151.5" customHeight="1" x14ac:dyDescent="0.3">
      <c r="A18" s="633"/>
      <c r="B18" s="1008"/>
      <c r="C18" s="1008"/>
      <c r="D18" s="621"/>
      <c r="E18" s="621"/>
      <c r="F18" s="621"/>
      <c r="G18" s="588"/>
      <c r="H18" s="621"/>
      <c r="I18" s="621"/>
      <c r="J18" s="348"/>
      <c r="K18" s="636"/>
      <c r="L18" s="832"/>
      <c r="M18" s="820"/>
      <c r="N18" s="1002"/>
      <c r="O18" s="820">
        <f>IF(NOT(ISERROR(MATCH(N18,_xlfn.ANCHORARRAY(G29),0))),M31&amp;"Por favor no seleccionar los criterios de impacto",N18)</f>
        <v>0</v>
      </c>
      <c r="P18" s="832"/>
      <c r="Q18" s="820"/>
      <c r="R18" s="826"/>
      <c r="S18" s="239">
        <v>3</v>
      </c>
      <c r="T18" s="254"/>
      <c r="U18" s="241" t="str">
        <f t="shared" si="0"/>
        <v/>
      </c>
      <c r="V18" s="242"/>
      <c r="W18" s="242"/>
      <c r="X18" s="243" t="str">
        <f t="shared" si="1"/>
        <v/>
      </c>
      <c r="Y18" s="242"/>
      <c r="Z18" s="242"/>
      <c r="AA18" s="242"/>
      <c r="AB18" s="244" t="str">
        <f>IFERROR(IF(AND(U17="Probabilidad",U18="Probabilidad"),(AD17-(+AD17*X18)),IF(AND(U17="Impacto",U18="Probabilidad"),(AD16-(+AD16*X18)),IF(U18="Impacto",AD17,""))),"")</f>
        <v/>
      </c>
      <c r="AC18" s="245" t="str">
        <f t="shared" si="4"/>
        <v/>
      </c>
      <c r="AD18" s="246" t="str">
        <f t="shared" si="2"/>
        <v/>
      </c>
      <c r="AE18" s="245" t="str">
        <f t="shared" si="5"/>
        <v/>
      </c>
      <c r="AF18" s="246" t="str">
        <f>IFERROR(IF(AND(U17="Impacto",U18="Impacto"),(AF17-(+AF17*X18)),IF(AND(U17="Probabilidad",U18="Impacto"),(AF16-(+AF16*X18)),IF(U18="Probabilidad",AF17,""))),"")</f>
        <v/>
      </c>
      <c r="AG18" s="247" t="str">
        <f t="shared" si="3"/>
        <v/>
      </c>
      <c r="AH18" s="248"/>
      <c r="AI18" s="249"/>
      <c r="AJ18" s="250"/>
      <c r="AK18" s="251"/>
      <c r="AL18" s="251"/>
      <c r="AM18" s="249"/>
      <c r="AN18" s="373"/>
      <c r="AO18" s="375"/>
      <c r="AP18" s="375"/>
      <c r="AQ18" s="375"/>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c r="BQ18" s="231"/>
      <c r="BR18" s="231"/>
      <c r="BS18" s="231"/>
      <c r="BT18" s="231"/>
    </row>
    <row r="19" spans="1:72" ht="151.5" customHeight="1" x14ac:dyDescent="0.3">
      <c r="A19" s="633"/>
      <c r="B19" s="1008"/>
      <c r="C19" s="1008"/>
      <c r="D19" s="621"/>
      <c r="E19" s="621"/>
      <c r="F19" s="621"/>
      <c r="G19" s="588"/>
      <c r="H19" s="621"/>
      <c r="I19" s="621"/>
      <c r="J19" s="348"/>
      <c r="K19" s="636"/>
      <c r="L19" s="832"/>
      <c r="M19" s="820"/>
      <c r="N19" s="1002"/>
      <c r="O19" s="820">
        <f>IF(NOT(ISERROR(MATCH(N19,_xlfn.ANCHORARRAY(G30),0))),M32&amp;"Por favor no seleccionar los criterios de impacto",N19)</f>
        <v>0</v>
      </c>
      <c r="P19" s="832"/>
      <c r="Q19" s="820"/>
      <c r="R19" s="826"/>
      <c r="S19" s="239">
        <v>4</v>
      </c>
      <c r="T19" s="240"/>
      <c r="U19" s="241" t="str">
        <f t="shared" si="0"/>
        <v/>
      </c>
      <c r="V19" s="242"/>
      <c r="W19" s="242"/>
      <c r="X19" s="243" t="str">
        <f t="shared" si="1"/>
        <v/>
      </c>
      <c r="Y19" s="242"/>
      <c r="Z19" s="242"/>
      <c r="AA19" s="242"/>
      <c r="AB19" s="244" t="str">
        <f>IFERROR(IF(AND(U18="Probabilidad",U19="Probabilidad"),(AD18-(+AD18*X19)),IF(AND(U18="Impacto",U19="Probabilidad"),(AD17-(+AD17*X19)),IF(U19="Impacto",AD18,""))),"")</f>
        <v/>
      </c>
      <c r="AC19" s="245" t="str">
        <f t="shared" si="4"/>
        <v/>
      </c>
      <c r="AD19" s="246" t="str">
        <f t="shared" si="2"/>
        <v/>
      </c>
      <c r="AE19" s="245" t="str">
        <f t="shared" si="5"/>
        <v/>
      </c>
      <c r="AF19" s="246" t="str">
        <f>IFERROR(IF(AND(U18="Impacto",U19="Impacto"),(AF18-(+AF18*X19)),IF(AND(U18="Probabilidad",U19="Impacto"),(AF17-(+AF17*X19)),IF(U19="Probabilidad",AF18,""))),"")</f>
        <v/>
      </c>
      <c r="AG19" s="247" t="str">
        <f t="shared" si="3"/>
        <v/>
      </c>
      <c r="AH19" s="248"/>
      <c r="AI19" s="249"/>
      <c r="AJ19" s="250"/>
      <c r="AK19" s="251"/>
      <c r="AL19" s="251"/>
      <c r="AM19" s="249"/>
      <c r="AN19" s="373"/>
      <c r="AO19" s="375"/>
      <c r="AP19" s="375"/>
      <c r="AQ19" s="375"/>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row>
    <row r="20" spans="1:72" ht="151.5" customHeight="1" x14ac:dyDescent="0.3">
      <c r="A20" s="633"/>
      <c r="B20" s="1008"/>
      <c r="C20" s="1008"/>
      <c r="D20" s="621"/>
      <c r="E20" s="621"/>
      <c r="F20" s="621"/>
      <c r="G20" s="588"/>
      <c r="H20" s="621"/>
      <c r="I20" s="621"/>
      <c r="J20" s="348"/>
      <c r="K20" s="636"/>
      <c r="L20" s="832"/>
      <c r="M20" s="820"/>
      <c r="N20" s="1002"/>
      <c r="O20" s="820">
        <f>IF(NOT(ISERROR(MATCH(N20,_xlfn.ANCHORARRAY(G31),0))),M33&amp;"Por favor no seleccionar los criterios de impacto",N20)</f>
        <v>0</v>
      </c>
      <c r="P20" s="832"/>
      <c r="Q20" s="820"/>
      <c r="R20" s="826"/>
      <c r="S20" s="239">
        <v>5</v>
      </c>
      <c r="T20" s="240"/>
      <c r="U20" s="241" t="str">
        <f t="shared" si="0"/>
        <v/>
      </c>
      <c r="V20" s="242"/>
      <c r="W20" s="242"/>
      <c r="X20" s="243" t="str">
        <f t="shared" si="1"/>
        <v/>
      </c>
      <c r="Y20" s="242"/>
      <c r="Z20" s="242"/>
      <c r="AA20" s="242"/>
      <c r="AB20" s="244" t="str">
        <f>IFERROR(IF(AND(U19="Probabilidad",U20="Probabilidad"),(AD19-(+AD19*X20)),IF(AND(U19="Impacto",U20="Probabilidad"),(AD18-(+AD18*X20)),IF(U20="Impacto",AD19,""))),"")</f>
        <v/>
      </c>
      <c r="AC20" s="245" t="str">
        <f t="shared" si="4"/>
        <v/>
      </c>
      <c r="AD20" s="246" t="str">
        <f t="shared" si="2"/>
        <v/>
      </c>
      <c r="AE20" s="245" t="str">
        <f t="shared" si="5"/>
        <v/>
      </c>
      <c r="AF20" s="246" t="str">
        <f>IFERROR(IF(AND(U19="Impacto",U20="Impacto"),(AF19-(+AF19*X20)),IF(AND(U19="Probabilidad",U20="Impacto"),(AF18-(+AF18*X20)),IF(U20="Probabilidad",AF19,""))),"")</f>
        <v/>
      </c>
      <c r="AG20" s="247" t="str">
        <f t="shared" si="3"/>
        <v/>
      </c>
      <c r="AH20" s="248"/>
      <c r="AI20" s="249"/>
      <c r="AJ20" s="250"/>
      <c r="AK20" s="251"/>
      <c r="AL20" s="251"/>
      <c r="AM20" s="249"/>
      <c r="AN20" s="373"/>
      <c r="AO20" s="375"/>
      <c r="AP20" s="375"/>
      <c r="AQ20" s="375"/>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row>
    <row r="21" spans="1:72" ht="151.5" customHeight="1" x14ac:dyDescent="0.3">
      <c r="A21" s="634"/>
      <c r="B21" s="1009"/>
      <c r="C21" s="1009"/>
      <c r="D21" s="622"/>
      <c r="E21" s="622"/>
      <c r="F21" s="622"/>
      <c r="G21" s="589"/>
      <c r="H21" s="622"/>
      <c r="I21" s="622"/>
      <c r="J21" s="349"/>
      <c r="K21" s="637"/>
      <c r="L21" s="833"/>
      <c r="M21" s="821"/>
      <c r="N21" s="1003"/>
      <c r="O21" s="821">
        <f>IF(NOT(ISERROR(MATCH(N21,_xlfn.ANCHORARRAY(G32),0))),M34&amp;"Por favor no seleccionar los criterios de impacto",N21)</f>
        <v>0</v>
      </c>
      <c r="P21" s="833"/>
      <c r="Q21" s="821"/>
      <c r="R21" s="827"/>
      <c r="S21" s="239">
        <v>6</v>
      </c>
      <c r="T21" s="240"/>
      <c r="U21" s="241" t="str">
        <f t="shared" si="0"/>
        <v/>
      </c>
      <c r="V21" s="242"/>
      <c r="W21" s="242"/>
      <c r="X21" s="243" t="str">
        <f t="shared" si="1"/>
        <v/>
      </c>
      <c r="Y21" s="242"/>
      <c r="Z21" s="242"/>
      <c r="AA21" s="242"/>
      <c r="AB21" s="244" t="str">
        <f>IFERROR(IF(AND(U20="Probabilidad",U21="Probabilidad"),(AD20-(+AD20*X21)),IF(AND(U20="Impacto",U21="Probabilidad"),(AD19-(+AD19*X21)),IF(U21="Impacto",AD20,""))),"")</f>
        <v/>
      </c>
      <c r="AC21" s="245" t="str">
        <f t="shared" si="4"/>
        <v/>
      </c>
      <c r="AD21" s="246" t="str">
        <f t="shared" si="2"/>
        <v/>
      </c>
      <c r="AE21" s="245" t="str">
        <f t="shared" si="5"/>
        <v/>
      </c>
      <c r="AF21" s="246" t="str">
        <f>IFERROR(IF(AND(U20="Impacto",U21="Impacto"),(AF20-(+AF20*X21)),IF(AND(U20="Probabilidad",U21="Impacto"),(AF19-(+AF19*X21)),IF(U21="Probabilidad",AF20,""))),"")</f>
        <v/>
      </c>
      <c r="AG21" s="247" t="str">
        <f t="shared" si="3"/>
        <v/>
      </c>
      <c r="AH21" s="248"/>
      <c r="AI21" s="249"/>
      <c r="AJ21" s="250"/>
      <c r="AK21" s="251"/>
      <c r="AL21" s="251"/>
      <c r="AM21" s="249"/>
      <c r="AN21" s="373"/>
      <c r="AO21" s="375"/>
      <c r="AP21" s="375"/>
      <c r="AQ21" s="375"/>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row>
    <row r="22" spans="1:72" ht="151.5" customHeight="1" x14ac:dyDescent="0.3">
      <c r="A22" s="632">
        <v>3</v>
      </c>
      <c r="B22" s="1007"/>
      <c r="C22" s="1007"/>
      <c r="D22" s="620"/>
      <c r="E22" s="620"/>
      <c r="F22" s="620"/>
      <c r="G22" s="587"/>
      <c r="H22" s="620"/>
      <c r="I22" s="620"/>
      <c r="J22" s="347"/>
      <c r="K22" s="635"/>
      <c r="L22" s="831" t="str">
        <f>IF(K22&lt;=0,"",IF(K22&lt;=2,"Muy Baja",IF(K22&lt;=24,"Baja",IF(K22&lt;=500,"Media",IF(K22&lt;=5000,"Alta","Muy Alta")))))</f>
        <v/>
      </c>
      <c r="M22" s="819" t="str">
        <f>IF(L22="","",IF(L22="Muy Baja",0.2,IF(L22="Baja",0.4,IF(L22="Media",0.6,IF(L22="Alta",0.8,IF(L22="Muy Alta",1,))))))</f>
        <v/>
      </c>
      <c r="N22" s="1001"/>
      <c r="O22" s="819">
        <f>IF(NOT(ISERROR(MATCH(N22,'Tabla Impacto'!$B$221:$B$223,0))),'Tabla Impacto'!$F$223&amp;"Por favor no seleccionar los criterios de impacto(Afectación Económica o presupuestal y Pérdida Reputacional)",N22)</f>
        <v>0</v>
      </c>
      <c r="P22" s="831" t="str">
        <f>IF(OR(O22='Tabla Impacto'!$C$11,O22='Tabla Impacto'!$D$11),"Leve",IF(OR(O22='Tabla Impacto'!$C$12,O22='Tabla Impacto'!$D$12),"Menor",IF(OR(O22='Tabla Impacto'!$C$13,O22='Tabla Impacto'!$D$13),"Moderado",IF(OR(O22='Tabla Impacto'!$C$14,O22='Tabla Impacto'!$D$14),"Mayor",IF(OR(O22='Tabla Impacto'!$C$15,O22='Tabla Impacto'!$D$15),"Catastrófico","")))))</f>
        <v/>
      </c>
      <c r="Q22" s="819" t="str">
        <f>IF(P22="","",IF(P22="Leve",0.2,IF(P22="Menor",0.4,IF(P22="Moderado",0.6,IF(P22="Mayor",0.8,IF(P22="Catastrófico",1,))))))</f>
        <v/>
      </c>
      <c r="R22" s="825"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9">
        <v>1</v>
      </c>
      <c r="T22" s="240"/>
      <c r="U22" s="241" t="str">
        <f t="shared" si="0"/>
        <v/>
      </c>
      <c r="V22" s="242"/>
      <c r="W22" s="242"/>
      <c r="X22" s="243" t="str">
        <f t="shared" si="1"/>
        <v/>
      </c>
      <c r="Y22" s="242"/>
      <c r="Z22" s="242"/>
      <c r="AA22" s="242"/>
      <c r="AB22" s="244" t="str">
        <f>IFERROR(IF(U22="Probabilidad",(M22-(+M22*X22)),IF(U22="Impacto",M22,"")),"")</f>
        <v/>
      </c>
      <c r="AC22" s="245" t="str">
        <f>IFERROR(IF(AB22="","",IF(AB22&lt;=0.2,"Muy Baja",IF(AB22&lt;=0.4,"Baja",IF(AB22&lt;=0.6,"Media",IF(AB22&lt;=0.8,"Alta","Muy Alta"))))),"")</f>
        <v/>
      </c>
      <c r="AD22" s="246" t="str">
        <f t="shared" si="2"/>
        <v/>
      </c>
      <c r="AE22" s="245" t="str">
        <f>IFERROR(IF(AF22="","",IF(AF22&lt;=0.2,"Leve",IF(AF22&lt;=0.4,"Menor",IF(AF22&lt;=0.6,"Moderado",IF(AF22&lt;=0.8,"Mayor","Catastrófico"))))),"")</f>
        <v/>
      </c>
      <c r="AF22" s="246" t="str">
        <f>IFERROR(IF(U22="Impacto",(Q22-(+Q22*X22)),IF(U22="Probabilidad",Q22,"")),"")</f>
        <v/>
      </c>
      <c r="AG22" s="247" t="str">
        <f t="shared" si="3"/>
        <v/>
      </c>
      <c r="AH22" s="248"/>
      <c r="AI22" s="249"/>
      <c r="AJ22" s="250"/>
      <c r="AK22" s="251"/>
      <c r="AL22" s="251"/>
      <c r="AM22" s="249"/>
      <c r="AN22" s="373"/>
      <c r="AO22" s="375"/>
      <c r="AP22" s="375"/>
      <c r="AQ22" s="375"/>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row>
    <row r="23" spans="1:72" ht="151.5" customHeight="1" x14ac:dyDescent="0.3">
      <c r="A23" s="633"/>
      <c r="B23" s="1008"/>
      <c r="C23" s="1008"/>
      <c r="D23" s="621"/>
      <c r="E23" s="621"/>
      <c r="F23" s="621"/>
      <c r="G23" s="588"/>
      <c r="H23" s="621"/>
      <c r="I23" s="621"/>
      <c r="J23" s="348"/>
      <c r="K23" s="636"/>
      <c r="L23" s="832"/>
      <c r="M23" s="820"/>
      <c r="N23" s="1002"/>
      <c r="O23" s="820">
        <f>IF(NOT(ISERROR(MATCH(N23,_xlfn.ANCHORARRAY(G34),0))),M36&amp;"Por favor no seleccionar los criterios de impacto",N23)</f>
        <v>0</v>
      </c>
      <c r="P23" s="832"/>
      <c r="Q23" s="820"/>
      <c r="R23" s="826"/>
      <c r="S23" s="239">
        <v>2</v>
      </c>
      <c r="T23" s="240"/>
      <c r="U23" s="241" t="str">
        <f t="shared" si="0"/>
        <v/>
      </c>
      <c r="V23" s="242"/>
      <c r="W23" s="242"/>
      <c r="X23" s="243" t="str">
        <f t="shared" si="1"/>
        <v/>
      </c>
      <c r="Y23" s="242"/>
      <c r="Z23" s="242"/>
      <c r="AA23" s="242"/>
      <c r="AB23" s="255" t="str">
        <f>IFERROR(IF(AND(U22="Probabilidad",U23="Probabilidad"),(AD22-(+AD22*X23)),IF(U23="Probabilidad",(M22-(+M22*X23)),IF(U23="Impacto",AD22,""))),"")</f>
        <v/>
      </c>
      <c r="AC23" s="245" t="str">
        <f t="shared" si="4"/>
        <v/>
      </c>
      <c r="AD23" s="246" t="str">
        <f t="shared" si="2"/>
        <v/>
      </c>
      <c r="AE23" s="245" t="str">
        <f t="shared" si="5"/>
        <v/>
      </c>
      <c r="AF23" s="246" t="str">
        <f>IFERROR(IF(AND(U22="Impacto",U23="Impacto"),(AF22-(+AF22*X23)),IF(U23="Impacto",(Q22-(+Q22*X23)),IF(U23="Probabilidad",AF22,""))),"")</f>
        <v/>
      </c>
      <c r="AG23" s="247" t="str">
        <f t="shared" si="3"/>
        <v/>
      </c>
      <c r="AH23" s="248"/>
      <c r="AI23" s="249"/>
      <c r="AJ23" s="250"/>
      <c r="AK23" s="251"/>
      <c r="AL23" s="251"/>
      <c r="AM23" s="249"/>
      <c r="AN23" s="373"/>
      <c r="AO23" s="375"/>
      <c r="AP23" s="375"/>
      <c r="AQ23" s="375"/>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row>
    <row r="24" spans="1:72" ht="151.5" customHeight="1" x14ac:dyDescent="0.3">
      <c r="A24" s="633"/>
      <c r="B24" s="1008"/>
      <c r="C24" s="1008"/>
      <c r="D24" s="621"/>
      <c r="E24" s="621"/>
      <c r="F24" s="621"/>
      <c r="G24" s="588"/>
      <c r="H24" s="621"/>
      <c r="I24" s="621"/>
      <c r="J24" s="348"/>
      <c r="K24" s="636"/>
      <c r="L24" s="832"/>
      <c r="M24" s="820"/>
      <c r="N24" s="1002"/>
      <c r="O24" s="820">
        <f>IF(NOT(ISERROR(MATCH(N24,_xlfn.ANCHORARRAY(G35),0))),M37&amp;"Por favor no seleccionar los criterios de impacto",N24)</f>
        <v>0</v>
      </c>
      <c r="P24" s="832"/>
      <c r="Q24" s="820"/>
      <c r="R24" s="826"/>
      <c r="S24" s="239">
        <v>3</v>
      </c>
      <c r="T24" s="254"/>
      <c r="U24" s="241" t="str">
        <f t="shared" si="0"/>
        <v/>
      </c>
      <c r="V24" s="242"/>
      <c r="W24" s="242"/>
      <c r="X24" s="243" t="str">
        <f t="shared" si="1"/>
        <v/>
      </c>
      <c r="Y24" s="242"/>
      <c r="Z24" s="242"/>
      <c r="AA24" s="242"/>
      <c r="AB24" s="244" t="str">
        <f>IFERROR(IF(AND(U23="Probabilidad",U24="Probabilidad"),(AD23-(+AD23*X24)),IF(AND(U23="Impacto",U24="Probabilidad"),(AD22-(+AD22*X24)),IF(U24="Impacto",AD23,""))),"")</f>
        <v/>
      </c>
      <c r="AC24" s="245" t="str">
        <f t="shared" si="4"/>
        <v/>
      </c>
      <c r="AD24" s="246" t="str">
        <f t="shared" si="2"/>
        <v/>
      </c>
      <c r="AE24" s="245" t="str">
        <f t="shared" si="5"/>
        <v/>
      </c>
      <c r="AF24" s="246" t="str">
        <f>IFERROR(IF(AND(U23="Impacto",U24="Impacto"),(AF23-(+AF23*X24)),IF(AND(U23="Probabilidad",U24="Impacto"),(AF22-(+AF22*X24)),IF(U24="Probabilidad",AF23,""))),"")</f>
        <v/>
      </c>
      <c r="AG24" s="247" t="str">
        <f t="shared" si="3"/>
        <v/>
      </c>
      <c r="AH24" s="248"/>
      <c r="AI24" s="249"/>
      <c r="AJ24" s="250"/>
      <c r="AK24" s="251"/>
      <c r="AL24" s="251"/>
      <c r="AM24" s="249"/>
      <c r="AN24" s="373"/>
      <c r="AO24" s="375"/>
      <c r="AP24" s="375"/>
      <c r="AQ24" s="375"/>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row>
    <row r="25" spans="1:72" ht="151.5" customHeight="1" x14ac:dyDescent="0.3">
      <c r="A25" s="633"/>
      <c r="B25" s="1008"/>
      <c r="C25" s="1008"/>
      <c r="D25" s="621"/>
      <c r="E25" s="621"/>
      <c r="F25" s="621"/>
      <c r="G25" s="588"/>
      <c r="H25" s="621"/>
      <c r="I25" s="621"/>
      <c r="J25" s="348"/>
      <c r="K25" s="636"/>
      <c r="L25" s="832"/>
      <c r="M25" s="820"/>
      <c r="N25" s="1002"/>
      <c r="O25" s="820">
        <f>IF(NOT(ISERROR(MATCH(N25,_xlfn.ANCHORARRAY(G36),0))),M38&amp;"Por favor no seleccionar los criterios de impacto",N25)</f>
        <v>0</v>
      </c>
      <c r="P25" s="832"/>
      <c r="Q25" s="820"/>
      <c r="R25" s="826"/>
      <c r="S25" s="239">
        <v>4</v>
      </c>
      <c r="T25" s="240"/>
      <c r="U25" s="241" t="str">
        <f t="shared" si="0"/>
        <v/>
      </c>
      <c r="V25" s="242"/>
      <c r="W25" s="242"/>
      <c r="X25" s="243" t="str">
        <f t="shared" si="1"/>
        <v/>
      </c>
      <c r="Y25" s="242"/>
      <c r="Z25" s="242"/>
      <c r="AA25" s="242"/>
      <c r="AB25" s="244" t="str">
        <f>IFERROR(IF(AND(U24="Probabilidad",U25="Probabilidad"),(AD24-(+AD24*X25)),IF(AND(U24="Impacto",U25="Probabilidad"),(AD23-(+AD23*X25)),IF(U25="Impacto",AD24,""))),"")</f>
        <v/>
      </c>
      <c r="AC25" s="245" t="str">
        <f t="shared" si="4"/>
        <v/>
      </c>
      <c r="AD25" s="246" t="str">
        <f t="shared" si="2"/>
        <v/>
      </c>
      <c r="AE25" s="245" t="str">
        <f t="shared" si="5"/>
        <v/>
      </c>
      <c r="AF25" s="246" t="str">
        <f>IFERROR(IF(AND(U24="Impacto",U25="Impacto"),(AF24-(+AF24*X25)),IF(AND(U24="Probabilidad",U25="Impacto"),(AF23-(+AF23*X25)),IF(U25="Probabilidad",AF24,""))),"")</f>
        <v/>
      </c>
      <c r="AG25" s="247" t="str">
        <f t="shared" si="3"/>
        <v/>
      </c>
      <c r="AH25" s="248"/>
      <c r="AI25" s="249"/>
      <c r="AJ25" s="250"/>
      <c r="AK25" s="251"/>
      <c r="AL25" s="251"/>
      <c r="AM25" s="249"/>
      <c r="AN25" s="373"/>
      <c r="AO25" s="375"/>
      <c r="AP25" s="375"/>
      <c r="AQ25" s="375"/>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row>
    <row r="26" spans="1:72" ht="151.5" customHeight="1" x14ac:dyDescent="0.3">
      <c r="A26" s="633"/>
      <c r="B26" s="1008"/>
      <c r="C26" s="1008"/>
      <c r="D26" s="621"/>
      <c r="E26" s="621"/>
      <c r="F26" s="621"/>
      <c r="G26" s="588"/>
      <c r="H26" s="621"/>
      <c r="I26" s="621"/>
      <c r="J26" s="348"/>
      <c r="K26" s="636"/>
      <c r="L26" s="832"/>
      <c r="M26" s="820"/>
      <c r="N26" s="1002"/>
      <c r="O26" s="820">
        <f>IF(NOT(ISERROR(MATCH(N26,_xlfn.ANCHORARRAY(G37),0))),M39&amp;"Por favor no seleccionar los criterios de impacto",N26)</f>
        <v>0</v>
      </c>
      <c r="P26" s="832"/>
      <c r="Q26" s="820"/>
      <c r="R26" s="826"/>
      <c r="S26" s="239">
        <v>5</v>
      </c>
      <c r="T26" s="240"/>
      <c r="U26" s="241" t="str">
        <f t="shared" si="0"/>
        <v/>
      </c>
      <c r="V26" s="242"/>
      <c r="W26" s="242"/>
      <c r="X26" s="243" t="str">
        <f t="shared" si="1"/>
        <v/>
      </c>
      <c r="Y26" s="242"/>
      <c r="Z26" s="242"/>
      <c r="AA26" s="242"/>
      <c r="AB26" s="244" t="str">
        <f>IFERROR(IF(AND(U25="Probabilidad",U26="Probabilidad"),(AD25-(+AD25*X26)),IF(AND(U25="Impacto",U26="Probabilidad"),(AD24-(+AD24*X26)),IF(U26="Impacto",AD25,""))),"")</f>
        <v/>
      </c>
      <c r="AC26" s="245" t="str">
        <f t="shared" si="4"/>
        <v/>
      </c>
      <c r="AD26" s="246" t="str">
        <f t="shared" si="2"/>
        <v/>
      </c>
      <c r="AE26" s="245" t="str">
        <f t="shared" si="5"/>
        <v/>
      </c>
      <c r="AF26" s="246" t="str">
        <f>IFERROR(IF(AND(U25="Impacto",U26="Impacto"),(AF25-(+AF25*X26)),IF(AND(U25="Probabilidad",U26="Impacto"),(AF24-(+AF24*X26)),IF(U26="Probabilidad",AF25,""))),"")</f>
        <v/>
      </c>
      <c r="AG26" s="247" t="str">
        <f t="shared" si="3"/>
        <v/>
      </c>
      <c r="AH26" s="248"/>
      <c r="AI26" s="249"/>
      <c r="AJ26" s="250"/>
      <c r="AK26" s="251"/>
      <c r="AL26" s="251"/>
      <c r="AM26" s="249"/>
      <c r="AN26" s="373"/>
      <c r="AO26" s="375"/>
      <c r="AP26" s="375"/>
      <c r="AQ26" s="375"/>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row>
    <row r="27" spans="1:72" ht="151.5" customHeight="1" x14ac:dyDescent="0.3">
      <c r="A27" s="634"/>
      <c r="B27" s="1009"/>
      <c r="C27" s="1009"/>
      <c r="D27" s="622"/>
      <c r="E27" s="622"/>
      <c r="F27" s="622"/>
      <c r="G27" s="589"/>
      <c r="H27" s="622"/>
      <c r="I27" s="622"/>
      <c r="J27" s="349"/>
      <c r="K27" s="637"/>
      <c r="L27" s="833"/>
      <c r="M27" s="821"/>
      <c r="N27" s="1003"/>
      <c r="O27" s="821">
        <f>IF(NOT(ISERROR(MATCH(N27,_xlfn.ANCHORARRAY(G38),0))),M40&amp;"Por favor no seleccionar los criterios de impacto",N27)</f>
        <v>0</v>
      </c>
      <c r="P27" s="833"/>
      <c r="Q27" s="821"/>
      <c r="R27" s="827"/>
      <c r="S27" s="239">
        <v>6</v>
      </c>
      <c r="T27" s="240"/>
      <c r="U27" s="241" t="str">
        <f t="shared" si="0"/>
        <v/>
      </c>
      <c r="V27" s="242"/>
      <c r="W27" s="242"/>
      <c r="X27" s="243" t="str">
        <f t="shared" si="1"/>
        <v/>
      </c>
      <c r="Y27" s="242"/>
      <c r="Z27" s="242"/>
      <c r="AA27" s="242"/>
      <c r="AB27" s="244" t="str">
        <f>IFERROR(IF(AND(U26="Probabilidad",U27="Probabilidad"),(AD26-(+AD26*X27)),IF(AND(U26="Impacto",U27="Probabilidad"),(AD25-(+AD25*X27)),IF(U27="Impacto",AD26,""))),"")</f>
        <v/>
      </c>
      <c r="AC27" s="245" t="str">
        <f t="shared" si="4"/>
        <v/>
      </c>
      <c r="AD27" s="246" t="str">
        <f t="shared" si="2"/>
        <v/>
      </c>
      <c r="AE27" s="245" t="str">
        <f t="shared" si="5"/>
        <v/>
      </c>
      <c r="AF27" s="246" t="str">
        <f>IFERROR(IF(AND(U26="Impacto",U27="Impacto"),(AF26-(+AF26*X27)),IF(AND(U26="Probabilidad",U27="Impacto"),(AF25-(+AF25*X27)),IF(U27="Probabilidad",AF26,""))),"")</f>
        <v/>
      </c>
      <c r="AG27" s="247" t="str">
        <f t="shared" si="3"/>
        <v/>
      </c>
      <c r="AH27" s="248"/>
      <c r="AI27" s="249"/>
      <c r="AJ27" s="250"/>
      <c r="AK27" s="251"/>
      <c r="AL27" s="251"/>
      <c r="AM27" s="249"/>
      <c r="AN27" s="373"/>
      <c r="AO27" s="375"/>
      <c r="AP27" s="375"/>
      <c r="AQ27" s="375"/>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row>
    <row r="28" spans="1:72" ht="151.5" customHeight="1" x14ac:dyDescent="0.3">
      <c r="A28" s="632">
        <v>4</v>
      </c>
      <c r="B28" s="1007"/>
      <c r="C28" s="1007"/>
      <c r="D28" s="620"/>
      <c r="E28" s="620"/>
      <c r="F28" s="620"/>
      <c r="G28" s="587"/>
      <c r="H28" s="620"/>
      <c r="I28" s="620"/>
      <c r="J28" s="347"/>
      <c r="K28" s="635"/>
      <c r="L28" s="831" t="str">
        <f>IF(K28&lt;=0,"",IF(K28&lt;=2,"Muy Baja",IF(K28&lt;=24,"Baja",IF(K28&lt;=500,"Media",IF(K28&lt;=5000,"Alta","Muy Alta")))))</f>
        <v/>
      </c>
      <c r="M28" s="819" t="str">
        <f>IF(L28="","",IF(L28="Muy Baja",0.2,IF(L28="Baja",0.4,IF(L28="Media",0.6,IF(L28="Alta",0.8,IF(L28="Muy Alta",1,))))))</f>
        <v/>
      </c>
      <c r="N28" s="1001"/>
      <c r="O28" s="819">
        <f>IF(NOT(ISERROR(MATCH(N28,'Tabla Impacto'!$B$221:$B$223,0))),'Tabla Impacto'!$F$223&amp;"Por favor no seleccionar los criterios de impacto(Afectación Económica o presupuestal y Pérdida Reputacional)",N28)</f>
        <v>0</v>
      </c>
      <c r="P28" s="831" t="str">
        <f>IF(OR(O28='Tabla Impacto'!$C$11,O28='Tabla Impacto'!$D$11),"Leve",IF(OR(O28='Tabla Impacto'!$C$12,O28='Tabla Impacto'!$D$12),"Menor",IF(OR(O28='Tabla Impacto'!$C$13,O28='Tabla Impacto'!$D$13),"Moderado",IF(OR(O28='Tabla Impacto'!$C$14,O28='Tabla Impacto'!$D$14),"Mayor",IF(OR(O28='Tabla Impacto'!$C$15,O28='Tabla Impacto'!$D$15),"Catastrófico","")))))</f>
        <v/>
      </c>
      <c r="Q28" s="819" t="str">
        <f>IF(P28="","",IF(P28="Leve",0.2,IF(P28="Menor",0.4,IF(P28="Moderado",0.6,IF(P28="Mayor",0.8,IF(P28="Catastrófico",1,))))))</f>
        <v/>
      </c>
      <c r="R28" s="825"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9">
        <v>1</v>
      </c>
      <c r="T28" s="240"/>
      <c r="U28" s="241" t="str">
        <f t="shared" si="0"/>
        <v/>
      </c>
      <c r="V28" s="242"/>
      <c r="W28" s="242"/>
      <c r="X28" s="243" t="str">
        <f t="shared" si="1"/>
        <v/>
      </c>
      <c r="Y28" s="242"/>
      <c r="Z28" s="242"/>
      <c r="AA28" s="242"/>
      <c r="AB28" s="244" t="str">
        <f>IFERROR(IF(U28="Probabilidad",(M28-(+M28*X28)),IF(U28="Impacto",M28,"")),"")</f>
        <v/>
      </c>
      <c r="AC28" s="245" t="str">
        <f>IFERROR(IF(AB28="","",IF(AB28&lt;=0.2,"Muy Baja",IF(AB28&lt;=0.4,"Baja",IF(AB28&lt;=0.6,"Media",IF(AB28&lt;=0.8,"Alta","Muy Alta"))))),"")</f>
        <v/>
      </c>
      <c r="AD28" s="246" t="str">
        <f t="shared" si="2"/>
        <v/>
      </c>
      <c r="AE28" s="245" t="str">
        <f>IFERROR(IF(AF28="","",IF(AF28&lt;=0.2,"Leve",IF(AF28&lt;=0.4,"Menor",IF(AF28&lt;=0.6,"Moderado",IF(AF28&lt;=0.8,"Mayor","Catastrófico"))))),"")</f>
        <v/>
      </c>
      <c r="AF28" s="246" t="str">
        <f>IFERROR(IF(U28="Impacto",(Q28-(+Q28*X28)),IF(U28="Probabilidad",Q28,"")),"")</f>
        <v/>
      </c>
      <c r="AG28" s="247" t="str">
        <f t="shared" si="3"/>
        <v/>
      </c>
      <c r="AH28" s="248"/>
      <c r="AI28" s="249"/>
      <c r="AJ28" s="250"/>
      <c r="AK28" s="251"/>
      <c r="AL28" s="251"/>
      <c r="AM28" s="249"/>
      <c r="AN28" s="373"/>
      <c r="AO28" s="375"/>
      <c r="AP28" s="375"/>
      <c r="AQ28" s="375"/>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row>
    <row r="29" spans="1:72" ht="151.5" customHeight="1" x14ac:dyDescent="0.3">
      <c r="A29" s="633"/>
      <c r="B29" s="1008"/>
      <c r="C29" s="1008"/>
      <c r="D29" s="621"/>
      <c r="E29" s="621"/>
      <c r="F29" s="621"/>
      <c r="G29" s="588"/>
      <c r="H29" s="621"/>
      <c r="I29" s="621"/>
      <c r="J29" s="348"/>
      <c r="K29" s="636"/>
      <c r="L29" s="832"/>
      <c r="M29" s="820"/>
      <c r="N29" s="1002"/>
      <c r="O29" s="820">
        <f>IF(NOT(ISERROR(MATCH(N29,_xlfn.ANCHORARRAY(G40),0))),M42&amp;"Por favor no seleccionar los criterios de impacto",N29)</f>
        <v>0</v>
      </c>
      <c r="P29" s="832"/>
      <c r="Q29" s="820"/>
      <c r="R29" s="826"/>
      <c r="S29" s="239">
        <v>2</v>
      </c>
      <c r="T29" s="240"/>
      <c r="U29" s="241" t="str">
        <f t="shared" si="0"/>
        <v/>
      </c>
      <c r="V29" s="242"/>
      <c r="W29" s="242"/>
      <c r="X29" s="243" t="str">
        <f t="shared" si="1"/>
        <v/>
      </c>
      <c r="Y29" s="242"/>
      <c r="Z29" s="242"/>
      <c r="AA29" s="242"/>
      <c r="AB29" s="244" t="str">
        <f>IFERROR(IF(AND(U28="Probabilidad",U29="Probabilidad"),(AD28-(+AD28*X29)),IF(U29="Probabilidad",(M28-(+M28*X29)),IF(U29="Impacto",AD28,""))),"")</f>
        <v/>
      </c>
      <c r="AC29" s="245" t="str">
        <f t="shared" si="4"/>
        <v/>
      </c>
      <c r="AD29" s="246" t="str">
        <f t="shared" si="2"/>
        <v/>
      </c>
      <c r="AE29" s="245" t="str">
        <f t="shared" si="5"/>
        <v/>
      </c>
      <c r="AF29" s="246" t="str">
        <f>IFERROR(IF(AND(U28="Impacto",U29="Impacto"),(AF28-(+AF28*X29)),IF(U29="Impacto",(Q28-(+Q28*X29)),IF(U29="Probabilidad",AF28,""))),"")</f>
        <v/>
      </c>
      <c r="AG29" s="247" t="str">
        <f t="shared" si="3"/>
        <v/>
      </c>
      <c r="AH29" s="248"/>
      <c r="AI29" s="249"/>
      <c r="AJ29" s="250"/>
      <c r="AK29" s="251"/>
      <c r="AL29" s="251"/>
      <c r="AM29" s="249"/>
      <c r="AN29" s="373"/>
      <c r="AO29" s="375"/>
      <c r="AP29" s="375"/>
      <c r="AQ29" s="375"/>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row>
    <row r="30" spans="1:72" ht="151.5" customHeight="1" x14ac:dyDescent="0.3">
      <c r="A30" s="633"/>
      <c r="B30" s="1008"/>
      <c r="C30" s="1008"/>
      <c r="D30" s="621"/>
      <c r="E30" s="621"/>
      <c r="F30" s="621"/>
      <c r="G30" s="588"/>
      <c r="H30" s="621"/>
      <c r="I30" s="621"/>
      <c r="J30" s="348"/>
      <c r="K30" s="636"/>
      <c r="L30" s="832"/>
      <c r="M30" s="820"/>
      <c r="N30" s="1002"/>
      <c r="O30" s="820">
        <f>IF(NOT(ISERROR(MATCH(N30,_xlfn.ANCHORARRAY(G41),0))),M43&amp;"Por favor no seleccionar los criterios de impacto",N30)</f>
        <v>0</v>
      </c>
      <c r="P30" s="832"/>
      <c r="Q30" s="820"/>
      <c r="R30" s="826"/>
      <c r="S30" s="239">
        <v>3</v>
      </c>
      <c r="T30" s="254"/>
      <c r="U30" s="241" t="str">
        <f t="shared" si="0"/>
        <v/>
      </c>
      <c r="V30" s="242"/>
      <c r="W30" s="242"/>
      <c r="X30" s="243" t="str">
        <f t="shared" si="1"/>
        <v/>
      </c>
      <c r="Y30" s="242"/>
      <c r="Z30" s="242"/>
      <c r="AA30" s="242"/>
      <c r="AB30" s="244" t="str">
        <f>IFERROR(IF(AND(U29="Probabilidad",U30="Probabilidad"),(AD29-(+AD29*X30)),IF(AND(U29="Impacto",U30="Probabilidad"),(AD28-(+AD28*X30)),IF(U30="Impacto",AD29,""))),"")</f>
        <v/>
      </c>
      <c r="AC30" s="245" t="str">
        <f t="shared" si="4"/>
        <v/>
      </c>
      <c r="AD30" s="246" t="str">
        <f t="shared" si="2"/>
        <v/>
      </c>
      <c r="AE30" s="245" t="str">
        <f t="shared" si="5"/>
        <v/>
      </c>
      <c r="AF30" s="246" t="str">
        <f>IFERROR(IF(AND(U29="Impacto",U30="Impacto"),(AF29-(+AF29*X30)),IF(AND(U29="Probabilidad",U30="Impacto"),(AF28-(+AF28*X30)),IF(U30="Probabilidad",AF29,""))),"")</f>
        <v/>
      </c>
      <c r="AG30" s="247" t="str">
        <f t="shared" si="3"/>
        <v/>
      </c>
      <c r="AH30" s="248"/>
      <c r="AI30" s="249"/>
      <c r="AJ30" s="250"/>
      <c r="AK30" s="251"/>
      <c r="AL30" s="251"/>
      <c r="AM30" s="249"/>
      <c r="AN30" s="373"/>
      <c r="AO30" s="375"/>
      <c r="AP30" s="375"/>
      <c r="AQ30" s="375"/>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row>
    <row r="31" spans="1:72" ht="151.5" customHeight="1" x14ac:dyDescent="0.3">
      <c r="A31" s="633"/>
      <c r="B31" s="1008"/>
      <c r="C31" s="1008"/>
      <c r="D31" s="621"/>
      <c r="E31" s="621"/>
      <c r="F31" s="621"/>
      <c r="G31" s="588"/>
      <c r="H31" s="621"/>
      <c r="I31" s="621"/>
      <c r="J31" s="348"/>
      <c r="K31" s="636"/>
      <c r="L31" s="832"/>
      <c r="M31" s="820"/>
      <c r="N31" s="1002"/>
      <c r="O31" s="820">
        <f>IF(NOT(ISERROR(MATCH(N31,_xlfn.ANCHORARRAY(G42),0))),M44&amp;"Por favor no seleccionar los criterios de impacto",N31)</f>
        <v>0</v>
      </c>
      <c r="P31" s="832"/>
      <c r="Q31" s="820"/>
      <c r="R31" s="826"/>
      <c r="S31" s="239">
        <v>4</v>
      </c>
      <c r="T31" s="240"/>
      <c r="U31" s="241" t="str">
        <f t="shared" si="0"/>
        <v/>
      </c>
      <c r="V31" s="242"/>
      <c r="W31" s="242"/>
      <c r="X31" s="243" t="str">
        <f t="shared" si="1"/>
        <v/>
      </c>
      <c r="Y31" s="242"/>
      <c r="Z31" s="242"/>
      <c r="AA31" s="242"/>
      <c r="AB31" s="244" t="str">
        <f>IFERROR(IF(AND(U30="Probabilidad",U31="Probabilidad"),(AD30-(+AD30*X31)),IF(AND(U30="Impacto",U31="Probabilidad"),(AD29-(+AD29*X31)),IF(U31="Impacto",AD30,""))),"")</f>
        <v/>
      </c>
      <c r="AC31" s="245" t="str">
        <f t="shared" si="4"/>
        <v/>
      </c>
      <c r="AD31" s="246" t="str">
        <f t="shared" si="2"/>
        <v/>
      </c>
      <c r="AE31" s="245" t="str">
        <f t="shared" si="5"/>
        <v/>
      </c>
      <c r="AF31" s="246" t="str">
        <f>IFERROR(IF(AND(U30="Impacto",U31="Impacto"),(AF30-(+AF30*X31)),IF(AND(U30="Probabilidad",U31="Impacto"),(AF29-(+AF29*X31)),IF(U31="Probabilidad",AF30,""))),"")</f>
        <v/>
      </c>
      <c r="AG31" s="247" t="str">
        <f t="shared" si="3"/>
        <v/>
      </c>
      <c r="AH31" s="248"/>
      <c r="AI31" s="249"/>
      <c r="AJ31" s="250"/>
      <c r="AK31" s="251"/>
      <c r="AL31" s="251"/>
      <c r="AM31" s="249"/>
      <c r="AN31" s="373"/>
      <c r="AO31" s="375"/>
      <c r="AP31" s="375"/>
      <c r="AQ31" s="375"/>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row>
    <row r="32" spans="1:72" ht="151.5" customHeight="1" x14ac:dyDescent="0.3">
      <c r="A32" s="633"/>
      <c r="B32" s="1008"/>
      <c r="C32" s="1008"/>
      <c r="D32" s="621"/>
      <c r="E32" s="621"/>
      <c r="F32" s="621"/>
      <c r="G32" s="588"/>
      <c r="H32" s="621"/>
      <c r="I32" s="621"/>
      <c r="J32" s="348"/>
      <c r="K32" s="636"/>
      <c r="L32" s="832"/>
      <c r="M32" s="820"/>
      <c r="N32" s="1002"/>
      <c r="O32" s="820">
        <f>IF(NOT(ISERROR(MATCH(N32,_xlfn.ANCHORARRAY(G43),0))),M45&amp;"Por favor no seleccionar los criterios de impacto",N32)</f>
        <v>0</v>
      </c>
      <c r="P32" s="832"/>
      <c r="Q32" s="820"/>
      <c r="R32" s="826"/>
      <c r="S32" s="239">
        <v>5</v>
      </c>
      <c r="T32" s="240"/>
      <c r="U32" s="241" t="str">
        <f t="shared" si="0"/>
        <v/>
      </c>
      <c r="V32" s="242"/>
      <c r="W32" s="242"/>
      <c r="X32" s="243" t="str">
        <f t="shared" si="1"/>
        <v/>
      </c>
      <c r="Y32" s="242"/>
      <c r="Z32" s="242"/>
      <c r="AA32" s="242"/>
      <c r="AB32" s="255" t="str">
        <f>IFERROR(IF(AND(U31="Probabilidad",U32="Probabilidad"),(AD31-(+AD31*X32)),IF(AND(U31="Impacto",U32="Probabilidad"),(AD30-(+AD30*X32)),IF(U32="Impacto",AD31,""))),"")</f>
        <v/>
      </c>
      <c r="AC32" s="245" t="str">
        <f>IFERROR(IF(AB32="","",IF(AB32&lt;=0.2,"Muy Baja",IF(AB32&lt;=0.4,"Baja",IF(AB32&lt;=0.6,"Media",IF(AB32&lt;=0.8,"Alta","Muy Alta"))))),"")</f>
        <v/>
      </c>
      <c r="AD32" s="246" t="str">
        <f t="shared" si="2"/>
        <v/>
      </c>
      <c r="AE32" s="245" t="str">
        <f t="shared" si="5"/>
        <v/>
      </c>
      <c r="AF32" s="246" t="str">
        <f>IFERROR(IF(AND(U31="Impacto",U32="Impacto"),(AF31-(+AF31*X32)),IF(AND(U31="Probabilidad",U32="Impacto"),(AF30-(+AF30*X32)),IF(U32="Probabilidad",AF31,""))),"")</f>
        <v/>
      </c>
      <c r="AG32" s="247" t="str">
        <f t="shared" si="3"/>
        <v/>
      </c>
      <c r="AH32" s="248"/>
      <c r="AI32" s="249"/>
      <c r="AJ32" s="250"/>
      <c r="AK32" s="251"/>
      <c r="AL32" s="251"/>
      <c r="AM32" s="249"/>
      <c r="AN32" s="373"/>
      <c r="AO32" s="375"/>
      <c r="AP32" s="375"/>
      <c r="AQ32" s="375"/>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row>
    <row r="33" spans="1:72" ht="151.5" customHeight="1" x14ac:dyDescent="0.3">
      <c r="A33" s="634"/>
      <c r="B33" s="1009"/>
      <c r="C33" s="1009"/>
      <c r="D33" s="622"/>
      <c r="E33" s="622"/>
      <c r="F33" s="622"/>
      <c r="G33" s="589"/>
      <c r="H33" s="622"/>
      <c r="I33" s="622"/>
      <c r="J33" s="349"/>
      <c r="K33" s="637"/>
      <c r="L33" s="833"/>
      <c r="M33" s="821"/>
      <c r="N33" s="1003"/>
      <c r="O33" s="821">
        <f>IF(NOT(ISERROR(MATCH(N33,_xlfn.ANCHORARRAY(G44),0))),M46&amp;"Por favor no seleccionar los criterios de impacto",N33)</f>
        <v>0</v>
      </c>
      <c r="P33" s="833"/>
      <c r="Q33" s="821"/>
      <c r="R33" s="827"/>
      <c r="S33" s="239">
        <v>6</v>
      </c>
      <c r="T33" s="240"/>
      <c r="U33" s="241" t="str">
        <f t="shared" si="0"/>
        <v/>
      </c>
      <c r="V33" s="242"/>
      <c r="W33" s="242"/>
      <c r="X33" s="243" t="str">
        <f t="shared" si="1"/>
        <v/>
      </c>
      <c r="Y33" s="242"/>
      <c r="Z33" s="242"/>
      <c r="AA33" s="242"/>
      <c r="AB33" s="244" t="str">
        <f>IFERROR(IF(AND(U32="Probabilidad",U33="Probabilidad"),(AD32-(+AD32*X33)),IF(AND(U32="Impacto",U33="Probabilidad"),(AD31-(+AD31*X33)),IF(U33="Impacto",AD32,""))),"")</f>
        <v/>
      </c>
      <c r="AC33" s="245" t="str">
        <f t="shared" si="4"/>
        <v/>
      </c>
      <c r="AD33" s="246" t="str">
        <f t="shared" si="2"/>
        <v/>
      </c>
      <c r="AE33" s="245" t="str">
        <f t="shared" si="5"/>
        <v/>
      </c>
      <c r="AF33" s="246" t="str">
        <f>IFERROR(IF(AND(U32="Impacto",U33="Impacto"),(AF32-(+AF32*X33)),IF(AND(U32="Probabilidad",U33="Impacto"),(AF31-(+AF31*X33)),IF(U33="Probabilidad",AF32,""))),"")</f>
        <v/>
      </c>
      <c r="AG33" s="247" t="str">
        <f t="shared" si="3"/>
        <v/>
      </c>
      <c r="AH33" s="248"/>
      <c r="AI33" s="249"/>
      <c r="AJ33" s="250"/>
      <c r="AK33" s="251"/>
      <c r="AL33" s="251"/>
      <c r="AM33" s="249"/>
      <c r="AN33" s="373"/>
      <c r="AO33" s="375"/>
      <c r="AP33" s="375"/>
      <c r="AQ33" s="375"/>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row>
    <row r="34" spans="1:72" ht="151.5" customHeight="1" x14ac:dyDescent="0.3">
      <c r="A34" s="632">
        <v>5</v>
      </c>
      <c r="B34" s="1007"/>
      <c r="C34" s="1007"/>
      <c r="D34" s="620"/>
      <c r="E34" s="620"/>
      <c r="F34" s="620"/>
      <c r="G34" s="587"/>
      <c r="H34" s="620"/>
      <c r="I34" s="620"/>
      <c r="J34" s="347"/>
      <c r="K34" s="635"/>
      <c r="L34" s="831" t="str">
        <f>IF(K34&lt;=0,"",IF(K34&lt;=2,"Muy Baja",IF(K34&lt;=24,"Baja",IF(K34&lt;=500,"Media",IF(K34&lt;=5000,"Alta","Muy Alta")))))</f>
        <v/>
      </c>
      <c r="M34" s="819" t="str">
        <f>IF(L34="","",IF(L34="Muy Baja",0.2,IF(L34="Baja",0.4,IF(L34="Media",0.6,IF(L34="Alta",0.8,IF(L34="Muy Alta",1,))))))</f>
        <v/>
      </c>
      <c r="N34" s="1001"/>
      <c r="O34" s="819">
        <f>IF(NOT(ISERROR(MATCH(N34,'Tabla Impacto'!$B$221:$B$223,0))),'Tabla Impacto'!$F$223&amp;"Por favor no seleccionar los criterios de impacto(Afectación Económica o presupuestal y Pérdida Reputacional)",N34)</f>
        <v>0</v>
      </c>
      <c r="P34" s="831" t="str">
        <f>IF(OR(O34='Tabla Impacto'!$C$11,O34='Tabla Impacto'!$D$11),"Leve",IF(OR(O34='Tabla Impacto'!$C$12,O34='Tabla Impacto'!$D$12),"Menor",IF(OR(O34='Tabla Impacto'!$C$13,O34='Tabla Impacto'!$D$13),"Moderado",IF(OR(O34='Tabla Impacto'!$C$14,O34='Tabla Impacto'!$D$14),"Mayor",IF(OR(O34='Tabla Impacto'!$C$15,O34='Tabla Impacto'!$D$15),"Catastrófico","")))))</f>
        <v/>
      </c>
      <c r="Q34" s="819" t="str">
        <f>IF(P34="","",IF(P34="Leve",0.2,IF(P34="Menor",0.4,IF(P34="Moderado",0.6,IF(P34="Mayor",0.8,IF(P34="Catastrófico",1,))))))</f>
        <v/>
      </c>
      <c r="R34" s="825"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9">
        <v>1</v>
      </c>
      <c r="T34" s="240"/>
      <c r="U34" s="241" t="str">
        <f t="shared" si="0"/>
        <v/>
      </c>
      <c r="V34" s="242"/>
      <c r="W34" s="242"/>
      <c r="X34" s="243" t="str">
        <f t="shared" si="1"/>
        <v/>
      </c>
      <c r="Y34" s="242"/>
      <c r="Z34" s="242"/>
      <c r="AA34" s="242"/>
      <c r="AB34" s="244" t="str">
        <f>IFERROR(IF(U34="Probabilidad",(M34-(+M34*X34)),IF(U34="Impacto",M34,"")),"")</f>
        <v/>
      </c>
      <c r="AC34" s="245" t="str">
        <f>IFERROR(IF(AB34="","",IF(AB34&lt;=0.2,"Muy Baja",IF(AB34&lt;=0.4,"Baja",IF(AB34&lt;=0.6,"Media",IF(AB34&lt;=0.8,"Alta","Muy Alta"))))),"")</f>
        <v/>
      </c>
      <c r="AD34" s="246" t="str">
        <f t="shared" si="2"/>
        <v/>
      </c>
      <c r="AE34" s="245" t="str">
        <f>IFERROR(IF(AF34="","",IF(AF34&lt;=0.2,"Leve",IF(AF34&lt;=0.4,"Menor",IF(AF34&lt;=0.6,"Moderado",IF(AF34&lt;=0.8,"Mayor","Catastrófico"))))),"")</f>
        <v/>
      </c>
      <c r="AF34" s="246" t="str">
        <f>IFERROR(IF(U34="Impacto",(Q34-(+Q34*X34)),IF(U34="Probabilidad",Q34,"")),"")</f>
        <v/>
      </c>
      <c r="AG34" s="247" t="str">
        <f t="shared" si="3"/>
        <v/>
      </c>
      <c r="AH34" s="248"/>
      <c r="AI34" s="249"/>
      <c r="AJ34" s="250"/>
      <c r="AK34" s="251"/>
      <c r="AL34" s="251"/>
      <c r="AM34" s="249"/>
      <c r="AN34" s="373"/>
      <c r="AO34" s="375"/>
      <c r="AP34" s="375"/>
      <c r="AQ34" s="375"/>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row>
    <row r="35" spans="1:72" ht="151.5" customHeight="1" x14ac:dyDescent="0.3">
      <c r="A35" s="633"/>
      <c r="B35" s="1008"/>
      <c r="C35" s="1008"/>
      <c r="D35" s="621"/>
      <c r="E35" s="621"/>
      <c r="F35" s="621"/>
      <c r="G35" s="588"/>
      <c r="H35" s="621"/>
      <c r="I35" s="621"/>
      <c r="J35" s="348"/>
      <c r="K35" s="636"/>
      <c r="L35" s="832"/>
      <c r="M35" s="820"/>
      <c r="N35" s="1002"/>
      <c r="O35" s="820">
        <f>IF(NOT(ISERROR(MATCH(N35,_xlfn.ANCHORARRAY(G46),0))),M48&amp;"Por favor no seleccionar los criterios de impacto",N35)</f>
        <v>0</v>
      </c>
      <c r="P35" s="832"/>
      <c r="Q35" s="820"/>
      <c r="R35" s="826"/>
      <c r="S35" s="239">
        <v>2</v>
      </c>
      <c r="T35" s="240"/>
      <c r="U35" s="241" t="str">
        <f t="shared" si="0"/>
        <v/>
      </c>
      <c r="V35" s="242"/>
      <c r="W35" s="242"/>
      <c r="X35" s="243" t="str">
        <f t="shared" si="1"/>
        <v/>
      </c>
      <c r="Y35" s="242"/>
      <c r="Z35" s="242"/>
      <c r="AA35" s="242"/>
      <c r="AB35" s="244" t="str">
        <f>IFERROR(IF(AND(U34="Probabilidad",U35="Probabilidad"),(AD34-(+AD34*X35)),IF(U35="Probabilidad",(M34-(+M34*X35)),IF(U35="Impacto",AD34,""))),"")</f>
        <v/>
      </c>
      <c r="AC35" s="245" t="str">
        <f t="shared" si="4"/>
        <v/>
      </c>
      <c r="AD35" s="246" t="str">
        <f t="shared" si="2"/>
        <v/>
      </c>
      <c r="AE35" s="245" t="str">
        <f t="shared" si="5"/>
        <v/>
      </c>
      <c r="AF35" s="246" t="str">
        <f>IFERROR(IF(AND(U34="Impacto",U35="Impacto"),(AF34-(+AF34*X35)),IF(U35="Impacto",(Q34-(+Q34*X35)),IF(U35="Probabilidad",AF34,""))),"")</f>
        <v/>
      </c>
      <c r="AG35" s="247" t="str">
        <f t="shared" si="3"/>
        <v/>
      </c>
      <c r="AH35" s="248"/>
      <c r="AI35" s="249"/>
      <c r="AJ35" s="250"/>
      <c r="AK35" s="251"/>
      <c r="AL35" s="251"/>
      <c r="AM35" s="249"/>
      <c r="AN35" s="373"/>
      <c r="AO35" s="375"/>
      <c r="AP35" s="375"/>
      <c r="AQ35" s="375"/>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row>
    <row r="36" spans="1:72" ht="151.5" customHeight="1" x14ac:dyDescent="0.3">
      <c r="A36" s="633"/>
      <c r="B36" s="1008"/>
      <c r="C36" s="1008"/>
      <c r="D36" s="621"/>
      <c r="E36" s="621"/>
      <c r="F36" s="621"/>
      <c r="G36" s="588"/>
      <c r="H36" s="621"/>
      <c r="I36" s="621"/>
      <c r="J36" s="348"/>
      <c r="K36" s="636"/>
      <c r="L36" s="832"/>
      <c r="M36" s="820"/>
      <c r="N36" s="1002"/>
      <c r="O36" s="820">
        <f>IF(NOT(ISERROR(MATCH(N36,_xlfn.ANCHORARRAY(G47),0))),M49&amp;"Por favor no seleccionar los criterios de impacto",N36)</f>
        <v>0</v>
      </c>
      <c r="P36" s="832"/>
      <c r="Q36" s="820"/>
      <c r="R36" s="826"/>
      <c r="S36" s="239">
        <v>3</v>
      </c>
      <c r="T36" s="254"/>
      <c r="U36" s="241" t="str">
        <f t="shared" si="0"/>
        <v/>
      </c>
      <c r="V36" s="242"/>
      <c r="W36" s="242"/>
      <c r="X36" s="243" t="str">
        <f t="shared" si="1"/>
        <v/>
      </c>
      <c r="Y36" s="242"/>
      <c r="Z36" s="242"/>
      <c r="AA36" s="242"/>
      <c r="AB36" s="244" t="str">
        <f>IFERROR(IF(AND(U35="Probabilidad",U36="Probabilidad"),(AD35-(+AD35*X36)),IF(AND(U35="Impacto",U36="Probabilidad"),(AD34-(+AD34*X36)),IF(U36="Impacto",AD35,""))),"")</f>
        <v/>
      </c>
      <c r="AC36" s="245" t="str">
        <f t="shared" si="4"/>
        <v/>
      </c>
      <c r="AD36" s="246" t="str">
        <f t="shared" si="2"/>
        <v/>
      </c>
      <c r="AE36" s="245" t="str">
        <f t="shared" si="5"/>
        <v/>
      </c>
      <c r="AF36" s="246" t="str">
        <f>IFERROR(IF(AND(U35="Impacto",U36="Impacto"),(AF35-(+AF35*X36)),IF(AND(U35="Probabilidad",U36="Impacto"),(AF34-(+AF34*X36)),IF(U36="Probabilidad",AF35,""))),"")</f>
        <v/>
      </c>
      <c r="AG36" s="247" t="str">
        <f t="shared" si="3"/>
        <v/>
      </c>
      <c r="AH36" s="248"/>
      <c r="AI36" s="249"/>
      <c r="AJ36" s="250"/>
      <c r="AK36" s="251"/>
      <c r="AL36" s="251"/>
      <c r="AM36" s="249"/>
      <c r="AN36" s="373"/>
      <c r="AO36" s="375"/>
      <c r="AP36" s="375"/>
      <c r="AQ36" s="375"/>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row>
    <row r="37" spans="1:72" ht="151.5" customHeight="1" x14ac:dyDescent="0.3">
      <c r="A37" s="633"/>
      <c r="B37" s="1008"/>
      <c r="C37" s="1008"/>
      <c r="D37" s="621"/>
      <c r="E37" s="621"/>
      <c r="F37" s="621"/>
      <c r="G37" s="588"/>
      <c r="H37" s="621"/>
      <c r="I37" s="621"/>
      <c r="J37" s="348"/>
      <c r="K37" s="636"/>
      <c r="L37" s="832"/>
      <c r="M37" s="820"/>
      <c r="N37" s="1002"/>
      <c r="O37" s="820">
        <f>IF(NOT(ISERROR(MATCH(N37,_xlfn.ANCHORARRAY(G48),0))),M50&amp;"Por favor no seleccionar los criterios de impacto",N37)</f>
        <v>0</v>
      </c>
      <c r="P37" s="832"/>
      <c r="Q37" s="820"/>
      <c r="R37" s="826"/>
      <c r="S37" s="239">
        <v>4</v>
      </c>
      <c r="T37" s="240"/>
      <c r="U37" s="241" t="str">
        <f t="shared" si="0"/>
        <v/>
      </c>
      <c r="V37" s="242"/>
      <c r="W37" s="242"/>
      <c r="X37" s="243" t="str">
        <f t="shared" si="1"/>
        <v/>
      </c>
      <c r="Y37" s="242"/>
      <c r="Z37" s="242"/>
      <c r="AA37" s="242"/>
      <c r="AB37" s="244" t="str">
        <f>IFERROR(IF(AND(U36="Probabilidad",U37="Probabilidad"),(AD36-(+AD36*X37)),IF(AND(U36="Impacto",U37="Probabilidad"),(AD35-(+AD35*X37)),IF(U37="Impacto",AD36,""))),"")</f>
        <v/>
      </c>
      <c r="AC37" s="245" t="str">
        <f t="shared" si="4"/>
        <v/>
      </c>
      <c r="AD37" s="246" t="str">
        <f t="shared" si="2"/>
        <v/>
      </c>
      <c r="AE37" s="245" t="str">
        <f t="shared" si="5"/>
        <v/>
      </c>
      <c r="AF37" s="246" t="str">
        <f>IFERROR(IF(AND(U36="Impacto",U37="Impacto"),(AF36-(+AF36*X37)),IF(AND(U36="Probabilidad",U37="Impacto"),(AF35-(+AF35*X37)),IF(U37="Probabilidad",AF36,""))),"")</f>
        <v/>
      </c>
      <c r="AG37" s="247" t="str">
        <f t="shared" si="3"/>
        <v/>
      </c>
      <c r="AH37" s="248"/>
      <c r="AI37" s="249"/>
      <c r="AJ37" s="250"/>
      <c r="AK37" s="251"/>
      <c r="AL37" s="251"/>
      <c r="AM37" s="249"/>
      <c r="AN37" s="373"/>
      <c r="AO37" s="375"/>
      <c r="AP37" s="375"/>
      <c r="AQ37" s="375"/>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row>
    <row r="38" spans="1:72" ht="151.5" customHeight="1" x14ac:dyDescent="0.3">
      <c r="A38" s="633"/>
      <c r="B38" s="1008"/>
      <c r="C38" s="1008"/>
      <c r="D38" s="621"/>
      <c r="E38" s="621"/>
      <c r="F38" s="621"/>
      <c r="G38" s="588"/>
      <c r="H38" s="621"/>
      <c r="I38" s="621"/>
      <c r="J38" s="348"/>
      <c r="K38" s="636"/>
      <c r="L38" s="832"/>
      <c r="M38" s="820"/>
      <c r="N38" s="1002"/>
      <c r="O38" s="820">
        <f>IF(NOT(ISERROR(MATCH(N38,_xlfn.ANCHORARRAY(G49),0))),M51&amp;"Por favor no seleccionar los criterios de impacto",N38)</f>
        <v>0</v>
      </c>
      <c r="P38" s="832"/>
      <c r="Q38" s="820"/>
      <c r="R38" s="826"/>
      <c r="S38" s="239">
        <v>5</v>
      </c>
      <c r="T38" s="240"/>
      <c r="U38" s="241" t="str">
        <f t="shared" si="0"/>
        <v/>
      </c>
      <c r="V38" s="242"/>
      <c r="W38" s="242"/>
      <c r="X38" s="243" t="str">
        <f t="shared" si="1"/>
        <v/>
      </c>
      <c r="Y38" s="242"/>
      <c r="Z38" s="242"/>
      <c r="AA38" s="242"/>
      <c r="AB38" s="244" t="str">
        <f>IFERROR(IF(AND(U37="Probabilidad",U38="Probabilidad"),(AD37-(+AD37*X38)),IF(AND(U37="Impacto",U38="Probabilidad"),(AD36-(+AD36*X38)),IF(U38="Impacto",AD37,""))),"")</f>
        <v/>
      </c>
      <c r="AC38" s="245" t="str">
        <f t="shared" si="4"/>
        <v/>
      </c>
      <c r="AD38" s="246" t="str">
        <f t="shared" si="2"/>
        <v/>
      </c>
      <c r="AE38" s="245" t="str">
        <f t="shared" si="5"/>
        <v/>
      </c>
      <c r="AF38" s="246" t="str">
        <f>IFERROR(IF(AND(U37="Impacto",U38="Impacto"),(AF37-(+AF37*X38)),IF(AND(U37="Probabilidad",U38="Impacto"),(AF36-(+AF36*X38)),IF(U38="Probabilidad",AF37,""))),"")</f>
        <v/>
      </c>
      <c r="AG38" s="247" t="str">
        <f t="shared" si="3"/>
        <v/>
      </c>
      <c r="AH38" s="248"/>
      <c r="AI38" s="249"/>
      <c r="AJ38" s="250"/>
      <c r="AK38" s="251"/>
      <c r="AL38" s="251"/>
      <c r="AM38" s="249"/>
      <c r="AN38" s="373"/>
      <c r="AO38" s="375"/>
      <c r="AP38" s="375"/>
      <c r="AQ38" s="375"/>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row>
    <row r="39" spans="1:72" ht="151.5" customHeight="1" x14ac:dyDescent="0.3">
      <c r="A39" s="634"/>
      <c r="B39" s="1009"/>
      <c r="C39" s="1009"/>
      <c r="D39" s="622"/>
      <c r="E39" s="622"/>
      <c r="F39" s="622"/>
      <c r="G39" s="589"/>
      <c r="H39" s="622"/>
      <c r="I39" s="622"/>
      <c r="J39" s="349"/>
      <c r="K39" s="637"/>
      <c r="L39" s="833"/>
      <c r="M39" s="821"/>
      <c r="N39" s="1003"/>
      <c r="O39" s="821">
        <f>IF(NOT(ISERROR(MATCH(N39,_xlfn.ANCHORARRAY(G50),0))),M52&amp;"Por favor no seleccionar los criterios de impacto",N39)</f>
        <v>0</v>
      </c>
      <c r="P39" s="833"/>
      <c r="Q39" s="821"/>
      <c r="R39" s="827"/>
      <c r="S39" s="239">
        <v>6</v>
      </c>
      <c r="T39" s="240"/>
      <c r="U39" s="241" t="str">
        <f t="shared" si="0"/>
        <v/>
      </c>
      <c r="V39" s="242"/>
      <c r="W39" s="242"/>
      <c r="X39" s="243" t="str">
        <f t="shared" si="1"/>
        <v/>
      </c>
      <c r="Y39" s="242"/>
      <c r="Z39" s="242"/>
      <c r="AA39" s="242"/>
      <c r="AB39" s="244" t="str">
        <f>IFERROR(IF(AND(U38="Probabilidad",U39="Probabilidad"),(AD38-(+AD38*X39)),IF(AND(U38="Impacto",U39="Probabilidad"),(AD37-(+AD37*X39)),IF(U39="Impacto",AD38,""))),"")</f>
        <v/>
      </c>
      <c r="AC39" s="245" t="str">
        <f t="shared" si="4"/>
        <v/>
      </c>
      <c r="AD39" s="246" t="str">
        <f t="shared" si="2"/>
        <v/>
      </c>
      <c r="AE39" s="245" t="str">
        <f t="shared" si="5"/>
        <v/>
      </c>
      <c r="AF39" s="246" t="str">
        <f>IFERROR(IF(AND(U38="Impacto",U39="Impacto"),(AF38-(+AF38*X39)),IF(AND(U38="Probabilidad",U39="Impacto"),(AF37-(+AF37*X39)),IF(U39="Probabilidad",AF38,""))),"")</f>
        <v/>
      </c>
      <c r="AG39" s="247" t="str">
        <f t="shared" si="3"/>
        <v/>
      </c>
      <c r="AH39" s="248"/>
      <c r="AI39" s="249"/>
      <c r="AJ39" s="250"/>
      <c r="AK39" s="251"/>
      <c r="AL39" s="251"/>
      <c r="AM39" s="249"/>
      <c r="AN39" s="373"/>
      <c r="AO39" s="375"/>
      <c r="AP39" s="375"/>
      <c r="AQ39" s="375"/>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row>
    <row r="40" spans="1:72" ht="151.5" customHeight="1" x14ac:dyDescent="0.3">
      <c r="A40" s="632">
        <v>6</v>
      </c>
      <c r="B40" s="1007"/>
      <c r="C40" s="1007"/>
      <c r="D40" s="620"/>
      <c r="E40" s="620"/>
      <c r="F40" s="620"/>
      <c r="G40" s="587"/>
      <c r="H40" s="620"/>
      <c r="I40" s="620"/>
      <c r="J40" s="347"/>
      <c r="K40" s="635"/>
      <c r="L40" s="831" t="str">
        <f>IF(K40&lt;=0,"",IF(K40&lt;=2,"Muy Baja",IF(K40&lt;=24,"Baja",IF(K40&lt;=500,"Media",IF(K40&lt;=5000,"Alta","Muy Alta")))))</f>
        <v/>
      </c>
      <c r="M40" s="819" t="str">
        <f>IF(L40="","",IF(L40="Muy Baja",0.2,IF(L40="Baja",0.4,IF(L40="Media",0.6,IF(L40="Alta",0.8,IF(L40="Muy Alta",1,))))))</f>
        <v/>
      </c>
      <c r="N40" s="1001"/>
      <c r="O40" s="819">
        <f>IF(NOT(ISERROR(MATCH(N40,'Tabla Impacto'!$B$221:$B$223,0))),'Tabla Impacto'!$F$223&amp;"Por favor no seleccionar los criterios de impacto(Afectación Económica o presupuestal y Pérdida Reputacional)",N40)</f>
        <v>0</v>
      </c>
      <c r="P40" s="831" t="str">
        <f>IF(OR(O40='Tabla Impacto'!$C$11,O40='Tabla Impacto'!$D$11),"Leve",IF(OR(O40='Tabla Impacto'!$C$12,O40='Tabla Impacto'!$D$12),"Menor",IF(OR(O40='Tabla Impacto'!$C$13,O40='Tabla Impacto'!$D$13),"Moderado",IF(OR(O40='Tabla Impacto'!$C$14,O40='Tabla Impacto'!$D$14),"Mayor",IF(OR(O40='Tabla Impacto'!$C$15,O40='Tabla Impacto'!$D$15),"Catastrófico","")))))</f>
        <v/>
      </c>
      <c r="Q40" s="819" t="str">
        <f>IF(P40="","",IF(P40="Leve",0.2,IF(P40="Menor",0.4,IF(P40="Moderado",0.6,IF(P40="Mayor",0.8,IF(P40="Catastrófico",1,))))))</f>
        <v/>
      </c>
      <c r="R40" s="825"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9">
        <v>1</v>
      </c>
      <c r="T40" s="240"/>
      <c r="U40" s="241" t="str">
        <f t="shared" si="0"/>
        <v/>
      </c>
      <c r="V40" s="242"/>
      <c r="W40" s="242"/>
      <c r="X40" s="243" t="str">
        <f t="shared" si="1"/>
        <v/>
      </c>
      <c r="Y40" s="242"/>
      <c r="Z40" s="242"/>
      <c r="AA40" s="242"/>
      <c r="AB40" s="244" t="str">
        <f>IFERROR(IF(U40="Probabilidad",(M40-(+M40*X40)),IF(U40="Impacto",M40,"")),"")</f>
        <v/>
      </c>
      <c r="AC40" s="245" t="str">
        <f>IFERROR(IF(AB40="","",IF(AB40&lt;=0.2,"Muy Baja",IF(AB40&lt;=0.4,"Baja",IF(AB40&lt;=0.6,"Media",IF(AB40&lt;=0.8,"Alta","Muy Alta"))))),"")</f>
        <v/>
      </c>
      <c r="AD40" s="246" t="str">
        <f t="shared" si="2"/>
        <v/>
      </c>
      <c r="AE40" s="245" t="str">
        <f>IFERROR(IF(AF40="","",IF(AF40&lt;=0.2,"Leve",IF(AF40&lt;=0.4,"Menor",IF(AF40&lt;=0.6,"Moderado",IF(AF40&lt;=0.8,"Mayor","Catastrófico"))))),"")</f>
        <v/>
      </c>
      <c r="AF40" s="246" t="str">
        <f>IFERROR(IF(U40="Impacto",(Q40-(+Q40*X40)),IF(U40="Probabilidad",Q40,"")),"")</f>
        <v/>
      </c>
      <c r="AG40" s="247" t="str">
        <f t="shared" si="3"/>
        <v/>
      </c>
      <c r="AH40" s="248"/>
      <c r="AI40" s="249"/>
      <c r="AJ40" s="250"/>
      <c r="AK40" s="251"/>
      <c r="AL40" s="251"/>
      <c r="AM40" s="249"/>
      <c r="AN40" s="373"/>
      <c r="AO40" s="375"/>
      <c r="AP40" s="375"/>
      <c r="AQ40" s="375"/>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row>
    <row r="41" spans="1:72" ht="151.5" customHeight="1" x14ac:dyDescent="0.3">
      <c r="A41" s="633"/>
      <c r="B41" s="1008"/>
      <c r="C41" s="1008"/>
      <c r="D41" s="621"/>
      <c r="E41" s="621"/>
      <c r="F41" s="621"/>
      <c r="G41" s="588"/>
      <c r="H41" s="621"/>
      <c r="I41" s="621"/>
      <c r="J41" s="348"/>
      <c r="K41" s="636"/>
      <c r="L41" s="832"/>
      <c r="M41" s="820"/>
      <c r="N41" s="1002"/>
      <c r="O41" s="820">
        <f>IF(NOT(ISERROR(MATCH(N41,_xlfn.ANCHORARRAY(G52),0))),M54&amp;"Por favor no seleccionar los criterios de impacto",N41)</f>
        <v>0</v>
      </c>
      <c r="P41" s="832"/>
      <c r="Q41" s="820"/>
      <c r="R41" s="826"/>
      <c r="S41" s="239">
        <v>2</v>
      </c>
      <c r="T41" s="240"/>
      <c r="U41" s="241" t="str">
        <f t="shared" si="0"/>
        <v/>
      </c>
      <c r="V41" s="242"/>
      <c r="W41" s="242"/>
      <c r="X41" s="243" t="str">
        <f t="shared" si="1"/>
        <v/>
      </c>
      <c r="Y41" s="242"/>
      <c r="Z41" s="242"/>
      <c r="AA41" s="242"/>
      <c r="AB41" s="244" t="str">
        <f>IFERROR(IF(AND(U40="Probabilidad",U41="Probabilidad"),(AD40-(+AD40*X41)),IF(U41="Probabilidad",(M40-(+M40*X41)),IF(U41="Impacto",AD40,""))),"")</f>
        <v/>
      </c>
      <c r="AC41" s="245" t="str">
        <f t="shared" si="4"/>
        <v/>
      </c>
      <c r="AD41" s="246" t="str">
        <f t="shared" si="2"/>
        <v/>
      </c>
      <c r="AE41" s="245" t="str">
        <f t="shared" si="5"/>
        <v/>
      </c>
      <c r="AF41" s="246" t="str">
        <f>IFERROR(IF(AND(U40="Impacto",U41="Impacto"),(AF40-(+AF40*X41)),IF(U41="Impacto",(Q40-(+Q40*X41)),IF(U41="Probabilidad",AF40,""))),"")</f>
        <v/>
      </c>
      <c r="AG41" s="247" t="str">
        <f t="shared" si="3"/>
        <v/>
      </c>
      <c r="AH41" s="248"/>
      <c r="AI41" s="249"/>
      <c r="AJ41" s="250"/>
      <c r="AK41" s="251"/>
      <c r="AL41" s="251"/>
      <c r="AM41" s="249"/>
      <c r="AN41" s="373"/>
      <c r="AO41" s="375"/>
      <c r="AP41" s="375"/>
      <c r="AQ41" s="375"/>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row>
    <row r="42" spans="1:72" ht="151.5" customHeight="1" x14ac:dyDescent="0.3">
      <c r="A42" s="633"/>
      <c r="B42" s="1008"/>
      <c r="C42" s="1008"/>
      <c r="D42" s="621"/>
      <c r="E42" s="621"/>
      <c r="F42" s="621"/>
      <c r="G42" s="588"/>
      <c r="H42" s="621"/>
      <c r="I42" s="621"/>
      <c r="J42" s="348"/>
      <c r="K42" s="636"/>
      <c r="L42" s="832"/>
      <c r="M42" s="820"/>
      <c r="N42" s="1002"/>
      <c r="O42" s="820">
        <f>IF(NOT(ISERROR(MATCH(N42,_xlfn.ANCHORARRAY(G53),0))),M55&amp;"Por favor no seleccionar los criterios de impacto",N42)</f>
        <v>0</v>
      </c>
      <c r="P42" s="832"/>
      <c r="Q42" s="820"/>
      <c r="R42" s="826"/>
      <c r="S42" s="239">
        <v>3</v>
      </c>
      <c r="T42" s="254"/>
      <c r="U42" s="241" t="str">
        <f t="shared" ref="U42:U69" si="6">IF(OR(V42="Preventivo",V42="Detectivo"),"Probabilidad",IF(V42="Correctivo","Impacto",""))</f>
        <v/>
      </c>
      <c r="V42" s="242"/>
      <c r="W42" s="242"/>
      <c r="X42" s="243" t="str">
        <f t="shared" ref="X42:X69" si="7">IF(AND(V42="Preventivo",W42="Automático"),"50%",IF(AND(V42="Preventivo",W42="Manual"),"40%",IF(AND(V42="Detectivo",W42="Automático"),"40%",IF(AND(V42="Detectivo",W42="Manual"),"30%",IF(AND(V42="Correctivo",W42="Automático"),"35%",IF(AND(V42="Correctivo",W42="Manual"),"25%",""))))))</f>
        <v/>
      </c>
      <c r="Y42" s="242"/>
      <c r="Z42" s="242"/>
      <c r="AA42" s="242"/>
      <c r="AB42" s="244" t="str">
        <f>IFERROR(IF(AND(U41="Probabilidad",U42="Probabilidad"),(AD41-(+AD41*X42)),IF(AND(U41="Impacto",U42="Probabilidad"),(AD40-(+AD40*X42)),IF(U42="Impacto",AD41,""))),"")</f>
        <v/>
      </c>
      <c r="AC42" s="245" t="str">
        <f t="shared" si="4"/>
        <v/>
      </c>
      <c r="AD42" s="246" t="str">
        <f t="shared" ref="AD42:AD69" si="8">+AB42</f>
        <v/>
      </c>
      <c r="AE42" s="245" t="str">
        <f t="shared" si="5"/>
        <v/>
      </c>
      <c r="AF42" s="246" t="str">
        <f>IFERROR(IF(AND(U41="Impacto",U42="Impacto"),(AF41-(+AF41*X42)),IF(AND(U41="Probabilidad",U42="Impacto"),(AF40-(+AF40*X42)),IF(U42="Probabilidad",AF41,""))),"")</f>
        <v/>
      </c>
      <c r="AG42" s="247"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8"/>
      <c r="AI42" s="249"/>
      <c r="AJ42" s="250"/>
      <c r="AK42" s="251"/>
      <c r="AL42" s="251"/>
      <c r="AM42" s="249"/>
      <c r="AN42" s="373"/>
      <c r="AO42" s="375"/>
      <c r="AP42" s="375"/>
      <c r="AQ42" s="375"/>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row>
    <row r="43" spans="1:72" ht="151.5" customHeight="1" x14ac:dyDescent="0.3">
      <c r="A43" s="633"/>
      <c r="B43" s="1008"/>
      <c r="C43" s="1008"/>
      <c r="D43" s="621"/>
      <c r="E43" s="621"/>
      <c r="F43" s="621"/>
      <c r="G43" s="588"/>
      <c r="H43" s="621"/>
      <c r="I43" s="621"/>
      <c r="J43" s="348"/>
      <c r="K43" s="636"/>
      <c r="L43" s="832"/>
      <c r="M43" s="820"/>
      <c r="N43" s="1002"/>
      <c r="O43" s="820">
        <f>IF(NOT(ISERROR(MATCH(N43,_xlfn.ANCHORARRAY(G54),0))),M56&amp;"Por favor no seleccionar los criterios de impacto",N43)</f>
        <v>0</v>
      </c>
      <c r="P43" s="832"/>
      <c r="Q43" s="820"/>
      <c r="R43" s="826"/>
      <c r="S43" s="239">
        <v>4</v>
      </c>
      <c r="T43" s="240"/>
      <c r="U43" s="241" t="str">
        <f t="shared" si="6"/>
        <v/>
      </c>
      <c r="V43" s="242"/>
      <c r="W43" s="242"/>
      <c r="X43" s="243" t="str">
        <f t="shared" si="7"/>
        <v/>
      </c>
      <c r="Y43" s="242"/>
      <c r="Z43" s="242"/>
      <c r="AA43" s="242"/>
      <c r="AB43" s="244" t="str">
        <f>IFERROR(IF(AND(U42="Probabilidad",U43="Probabilidad"),(AD42-(+AD42*X43)),IF(AND(U42="Impacto",U43="Probabilidad"),(AD41-(+AD41*X43)),IF(U43="Impacto",AD42,""))),"")</f>
        <v/>
      </c>
      <c r="AC43" s="245" t="str">
        <f t="shared" si="4"/>
        <v/>
      </c>
      <c r="AD43" s="246" t="str">
        <f t="shared" si="8"/>
        <v/>
      </c>
      <c r="AE43" s="245" t="str">
        <f t="shared" si="5"/>
        <v/>
      </c>
      <c r="AF43" s="246" t="str">
        <f>IFERROR(IF(AND(U42="Impacto",U43="Impacto"),(AF42-(+AF42*X43)),IF(AND(U42="Probabilidad",U43="Impacto"),(AF41-(+AF41*X43)),IF(U43="Probabilidad",AF42,""))),"")</f>
        <v/>
      </c>
      <c r="AG43" s="247" t="str">
        <f t="shared" si="9"/>
        <v/>
      </c>
      <c r="AH43" s="248"/>
      <c r="AI43" s="249"/>
      <c r="AJ43" s="250"/>
      <c r="AK43" s="251"/>
      <c r="AL43" s="251"/>
      <c r="AM43" s="249"/>
      <c r="AN43" s="373"/>
      <c r="AO43" s="375"/>
      <c r="AP43" s="375"/>
      <c r="AQ43" s="375"/>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row>
    <row r="44" spans="1:72" ht="151.5" customHeight="1" x14ac:dyDescent="0.3">
      <c r="A44" s="633"/>
      <c r="B44" s="1008"/>
      <c r="C44" s="1008"/>
      <c r="D44" s="621"/>
      <c r="E44" s="621"/>
      <c r="F44" s="621"/>
      <c r="G44" s="588"/>
      <c r="H44" s="621"/>
      <c r="I44" s="621"/>
      <c r="J44" s="348"/>
      <c r="K44" s="636"/>
      <c r="L44" s="832"/>
      <c r="M44" s="820"/>
      <c r="N44" s="1002"/>
      <c r="O44" s="820">
        <f>IF(NOT(ISERROR(MATCH(N44,_xlfn.ANCHORARRAY(G55),0))),M57&amp;"Por favor no seleccionar los criterios de impacto",N44)</f>
        <v>0</v>
      </c>
      <c r="P44" s="832"/>
      <c r="Q44" s="820"/>
      <c r="R44" s="826"/>
      <c r="S44" s="239">
        <v>5</v>
      </c>
      <c r="T44" s="240"/>
      <c r="U44" s="241" t="str">
        <f t="shared" si="6"/>
        <v/>
      </c>
      <c r="V44" s="242"/>
      <c r="W44" s="242"/>
      <c r="X44" s="243" t="str">
        <f t="shared" si="7"/>
        <v/>
      </c>
      <c r="Y44" s="242"/>
      <c r="Z44" s="242"/>
      <c r="AA44" s="242"/>
      <c r="AB44" s="244" t="str">
        <f>IFERROR(IF(AND(U43="Probabilidad",U44="Probabilidad"),(AD43-(+AD43*X44)),IF(AND(U43="Impacto",U44="Probabilidad"),(AD42-(+AD42*X44)),IF(U44="Impacto",AD43,""))),"")</f>
        <v/>
      </c>
      <c r="AC44" s="245" t="str">
        <f t="shared" si="4"/>
        <v/>
      </c>
      <c r="AD44" s="246" t="str">
        <f t="shared" si="8"/>
        <v/>
      </c>
      <c r="AE44" s="245" t="str">
        <f t="shared" si="5"/>
        <v/>
      </c>
      <c r="AF44" s="246" t="str">
        <f>IFERROR(IF(AND(U43="Impacto",U44="Impacto"),(AF43-(+AF43*X44)),IF(AND(U43="Probabilidad",U44="Impacto"),(AF42-(+AF42*X44)),IF(U44="Probabilidad",AF43,""))),"")</f>
        <v/>
      </c>
      <c r="AG44" s="247" t="str">
        <f t="shared" si="9"/>
        <v/>
      </c>
      <c r="AH44" s="248"/>
      <c r="AI44" s="249"/>
      <c r="AJ44" s="250"/>
      <c r="AK44" s="251"/>
      <c r="AL44" s="251"/>
      <c r="AM44" s="249"/>
      <c r="AN44" s="373"/>
      <c r="AO44" s="375"/>
      <c r="AP44" s="375"/>
      <c r="AQ44" s="375"/>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row>
    <row r="45" spans="1:72" ht="151.5" customHeight="1" x14ac:dyDescent="0.3">
      <c r="A45" s="634"/>
      <c r="B45" s="1009"/>
      <c r="C45" s="1009"/>
      <c r="D45" s="622"/>
      <c r="E45" s="622"/>
      <c r="F45" s="622"/>
      <c r="G45" s="589"/>
      <c r="H45" s="622"/>
      <c r="I45" s="622"/>
      <c r="J45" s="349"/>
      <c r="K45" s="637"/>
      <c r="L45" s="833"/>
      <c r="M45" s="821"/>
      <c r="N45" s="1003"/>
      <c r="O45" s="821">
        <f>IF(NOT(ISERROR(MATCH(N45,_xlfn.ANCHORARRAY(G56),0))),M58&amp;"Por favor no seleccionar los criterios de impacto",N45)</f>
        <v>0</v>
      </c>
      <c r="P45" s="833"/>
      <c r="Q45" s="821"/>
      <c r="R45" s="827"/>
      <c r="S45" s="239">
        <v>6</v>
      </c>
      <c r="T45" s="240"/>
      <c r="U45" s="241" t="str">
        <f t="shared" si="6"/>
        <v/>
      </c>
      <c r="V45" s="242"/>
      <c r="W45" s="242"/>
      <c r="X45" s="243" t="str">
        <f t="shared" si="7"/>
        <v/>
      </c>
      <c r="Y45" s="242"/>
      <c r="Z45" s="242"/>
      <c r="AA45" s="242"/>
      <c r="AB45" s="244" t="str">
        <f>IFERROR(IF(AND(U44="Probabilidad",U45="Probabilidad"),(AD44-(+AD44*X45)),IF(AND(U44="Impacto",U45="Probabilidad"),(AD43-(+AD43*X45)),IF(U45="Impacto",AD44,""))),"")</f>
        <v/>
      </c>
      <c r="AC45" s="245" t="str">
        <f t="shared" si="4"/>
        <v/>
      </c>
      <c r="AD45" s="246" t="str">
        <f t="shared" si="8"/>
        <v/>
      </c>
      <c r="AE45" s="245" t="str">
        <f>IFERROR(IF(AF45="","",IF(AF45&lt;=0.2,"Leve",IF(AF45&lt;=0.4,"Menor",IF(AF45&lt;=0.6,"Moderado",IF(AF45&lt;=0.8,"Mayor","Catastrófico"))))),"")</f>
        <v/>
      </c>
      <c r="AF45" s="246" t="str">
        <f>IFERROR(IF(AND(U44="Impacto",U45="Impacto"),(AF44-(+AF44*X45)),IF(AND(U44="Probabilidad",U45="Impacto"),(AF43-(+AF43*X45)),IF(U45="Probabilidad",AF44,""))),"")</f>
        <v/>
      </c>
      <c r="AG45" s="247" t="str">
        <f t="shared" si="9"/>
        <v/>
      </c>
      <c r="AH45" s="248"/>
      <c r="AI45" s="249"/>
      <c r="AJ45" s="250"/>
      <c r="AK45" s="251"/>
      <c r="AL45" s="251"/>
      <c r="AM45" s="249"/>
      <c r="AN45" s="373"/>
      <c r="AO45" s="375"/>
      <c r="AP45" s="375"/>
      <c r="AQ45" s="375"/>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row>
    <row r="46" spans="1:72" ht="151.5" customHeight="1" x14ac:dyDescent="0.3">
      <c r="A46" s="632">
        <v>7</v>
      </c>
      <c r="B46" s="1007"/>
      <c r="C46" s="1007"/>
      <c r="D46" s="620"/>
      <c r="E46" s="620"/>
      <c r="F46" s="620"/>
      <c r="G46" s="587"/>
      <c r="H46" s="620"/>
      <c r="I46" s="620"/>
      <c r="J46" s="347"/>
      <c r="K46" s="635"/>
      <c r="L46" s="831" t="str">
        <f>IF(K46&lt;=0,"",IF(K46&lt;=2,"Muy Baja",IF(K46&lt;=24,"Baja",IF(K46&lt;=500,"Media",IF(K46&lt;=5000,"Alta","Muy Alta")))))</f>
        <v/>
      </c>
      <c r="M46" s="819" t="str">
        <f>IF(L46="","",IF(L46="Muy Baja",0.2,IF(L46="Baja",0.4,IF(L46="Media",0.6,IF(L46="Alta",0.8,IF(L46="Muy Alta",1,))))))</f>
        <v/>
      </c>
      <c r="N46" s="1001"/>
      <c r="O46" s="819">
        <f>IF(NOT(ISERROR(MATCH(N46,'Tabla Impacto'!$B$221:$B$223,0))),'Tabla Impacto'!$F$223&amp;"Por favor no seleccionar los criterios de impacto(Afectación Económica o presupuestal y Pérdida Reputacional)",N46)</f>
        <v>0</v>
      </c>
      <c r="P46" s="831" t="str">
        <f>IF(OR(O46='Tabla Impacto'!$C$11,O46='Tabla Impacto'!$D$11),"Leve",IF(OR(O46='Tabla Impacto'!$C$12,O46='Tabla Impacto'!$D$12),"Menor",IF(OR(O46='Tabla Impacto'!$C$13,O46='Tabla Impacto'!$D$13),"Moderado",IF(OR(O46='Tabla Impacto'!$C$14,O46='Tabla Impacto'!$D$14),"Mayor",IF(OR(O46='Tabla Impacto'!$C$15,O46='Tabla Impacto'!$D$15),"Catastrófico","")))))</f>
        <v/>
      </c>
      <c r="Q46" s="819" t="str">
        <f>IF(P46="","",IF(P46="Leve",0.2,IF(P46="Menor",0.4,IF(P46="Moderado",0.6,IF(P46="Mayor",0.8,IF(P46="Catastrófico",1,))))))</f>
        <v/>
      </c>
      <c r="R46" s="825"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9">
        <v>1</v>
      </c>
      <c r="T46" s="240"/>
      <c r="U46" s="241" t="str">
        <f t="shared" si="6"/>
        <v/>
      </c>
      <c r="V46" s="242"/>
      <c r="W46" s="242"/>
      <c r="X46" s="243" t="str">
        <f t="shared" si="7"/>
        <v/>
      </c>
      <c r="Y46" s="242"/>
      <c r="Z46" s="242"/>
      <c r="AA46" s="242"/>
      <c r="AB46" s="244" t="str">
        <f>IFERROR(IF(U46="Probabilidad",(M46-(+M46*X46)),IF(U46="Impacto",M46,"")),"")</f>
        <v/>
      </c>
      <c r="AC46" s="245" t="str">
        <f>IFERROR(IF(AB46="","",IF(AB46&lt;=0.2,"Muy Baja",IF(AB46&lt;=0.4,"Baja",IF(AB46&lt;=0.6,"Media",IF(AB46&lt;=0.8,"Alta","Muy Alta"))))),"")</f>
        <v/>
      </c>
      <c r="AD46" s="246" t="str">
        <f t="shared" si="8"/>
        <v/>
      </c>
      <c r="AE46" s="245" t="str">
        <f>IFERROR(IF(AF46="","",IF(AF46&lt;=0.2,"Leve",IF(AF46&lt;=0.4,"Menor",IF(AF46&lt;=0.6,"Moderado",IF(AF46&lt;=0.8,"Mayor","Catastrófico"))))),"")</f>
        <v/>
      </c>
      <c r="AF46" s="246" t="str">
        <f>IFERROR(IF(U46="Impacto",(Q46-(+Q46*X46)),IF(U46="Probabilidad",Q46,"")),"")</f>
        <v/>
      </c>
      <c r="AG46" s="247" t="str">
        <f t="shared" si="9"/>
        <v/>
      </c>
      <c r="AH46" s="248"/>
      <c r="AI46" s="249"/>
      <c r="AJ46" s="250"/>
      <c r="AK46" s="251"/>
      <c r="AL46" s="251"/>
      <c r="AM46" s="249"/>
      <c r="AN46" s="373"/>
      <c r="AO46" s="375"/>
      <c r="AP46" s="375"/>
      <c r="AQ46" s="375"/>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row>
    <row r="47" spans="1:72" ht="151.5" customHeight="1" x14ac:dyDescent="0.3">
      <c r="A47" s="633"/>
      <c r="B47" s="1008"/>
      <c r="C47" s="1008"/>
      <c r="D47" s="621"/>
      <c r="E47" s="621"/>
      <c r="F47" s="621"/>
      <c r="G47" s="588"/>
      <c r="H47" s="621"/>
      <c r="I47" s="621"/>
      <c r="J47" s="348"/>
      <c r="K47" s="636"/>
      <c r="L47" s="832"/>
      <c r="M47" s="820"/>
      <c r="N47" s="1002"/>
      <c r="O47" s="820">
        <f>IF(NOT(ISERROR(MATCH(N47,_xlfn.ANCHORARRAY(G58),0))),M60&amp;"Por favor no seleccionar los criterios de impacto",N47)</f>
        <v>0</v>
      </c>
      <c r="P47" s="832"/>
      <c r="Q47" s="820"/>
      <c r="R47" s="826"/>
      <c r="S47" s="239">
        <v>2</v>
      </c>
      <c r="T47" s="240"/>
      <c r="U47" s="241" t="str">
        <f t="shared" si="6"/>
        <v/>
      </c>
      <c r="V47" s="242"/>
      <c r="W47" s="242"/>
      <c r="X47" s="243" t="str">
        <f t="shared" si="7"/>
        <v/>
      </c>
      <c r="Y47" s="242"/>
      <c r="Z47" s="242"/>
      <c r="AA47" s="242"/>
      <c r="AB47" s="244" t="str">
        <f>IFERROR(IF(AND(U46="Probabilidad",U47="Probabilidad"),(AD46-(+AD46*X47)),IF(U47="Probabilidad",(M46-(+M46*X47)),IF(U47="Impacto",AD46,""))),"")</f>
        <v/>
      </c>
      <c r="AC47" s="245" t="str">
        <f t="shared" si="4"/>
        <v/>
      </c>
      <c r="AD47" s="246" t="str">
        <f t="shared" si="8"/>
        <v/>
      </c>
      <c r="AE47" s="245" t="str">
        <f t="shared" si="5"/>
        <v/>
      </c>
      <c r="AF47" s="246" t="str">
        <f>IFERROR(IF(AND(U46="Impacto",U47="Impacto"),(AF46-(+AF46*X47)),IF(U47="Impacto",(Q46-(+Q46*X47)),IF(U47="Probabilidad",AF46,""))),"")</f>
        <v/>
      </c>
      <c r="AG47" s="247" t="str">
        <f t="shared" si="9"/>
        <v/>
      </c>
      <c r="AH47" s="248"/>
      <c r="AI47" s="249"/>
      <c r="AJ47" s="250"/>
      <c r="AK47" s="251"/>
      <c r="AL47" s="251"/>
      <c r="AM47" s="249"/>
      <c r="AN47" s="373"/>
      <c r="AO47" s="375"/>
      <c r="AP47" s="375"/>
      <c r="AQ47" s="375"/>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row>
    <row r="48" spans="1:72" ht="151.5" customHeight="1" x14ac:dyDescent="0.3">
      <c r="A48" s="633"/>
      <c r="B48" s="1008"/>
      <c r="C48" s="1008"/>
      <c r="D48" s="621"/>
      <c r="E48" s="621"/>
      <c r="F48" s="621"/>
      <c r="G48" s="588"/>
      <c r="H48" s="621"/>
      <c r="I48" s="621"/>
      <c r="J48" s="348"/>
      <c r="K48" s="636"/>
      <c r="L48" s="832"/>
      <c r="M48" s="820"/>
      <c r="N48" s="1002"/>
      <c r="O48" s="820">
        <f>IF(NOT(ISERROR(MATCH(N48,_xlfn.ANCHORARRAY(G59),0))),M61&amp;"Por favor no seleccionar los criterios de impacto",N48)</f>
        <v>0</v>
      </c>
      <c r="P48" s="832"/>
      <c r="Q48" s="820"/>
      <c r="R48" s="826"/>
      <c r="S48" s="239">
        <v>3</v>
      </c>
      <c r="T48" s="254"/>
      <c r="U48" s="241" t="str">
        <f t="shared" si="6"/>
        <v/>
      </c>
      <c r="V48" s="242"/>
      <c r="W48" s="242"/>
      <c r="X48" s="243" t="str">
        <f t="shared" si="7"/>
        <v/>
      </c>
      <c r="Y48" s="242"/>
      <c r="Z48" s="242"/>
      <c r="AA48" s="242"/>
      <c r="AB48" s="244" t="str">
        <f>IFERROR(IF(AND(U47="Probabilidad",U48="Probabilidad"),(AD47-(+AD47*X48)),IF(AND(U47="Impacto",U48="Probabilidad"),(AD46-(+AD46*X48)),IF(U48="Impacto",AD47,""))),"")</f>
        <v/>
      </c>
      <c r="AC48" s="245" t="str">
        <f t="shared" si="4"/>
        <v/>
      </c>
      <c r="AD48" s="246" t="str">
        <f t="shared" si="8"/>
        <v/>
      </c>
      <c r="AE48" s="245" t="str">
        <f t="shared" si="5"/>
        <v/>
      </c>
      <c r="AF48" s="246" t="str">
        <f>IFERROR(IF(AND(U47="Impacto",U48="Impacto"),(AF47-(+AF47*X48)),IF(AND(U47="Probabilidad",U48="Impacto"),(AF46-(+AF46*X48)),IF(U48="Probabilidad",AF47,""))),"")</f>
        <v/>
      </c>
      <c r="AG48" s="247" t="str">
        <f t="shared" si="9"/>
        <v/>
      </c>
      <c r="AH48" s="248"/>
      <c r="AI48" s="249"/>
      <c r="AJ48" s="250"/>
      <c r="AK48" s="251"/>
      <c r="AL48" s="251"/>
      <c r="AM48" s="249"/>
      <c r="AN48" s="373"/>
      <c r="AO48" s="375"/>
      <c r="AP48" s="375"/>
      <c r="AQ48" s="375"/>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row>
    <row r="49" spans="1:72" ht="151.5" customHeight="1" x14ac:dyDescent="0.3">
      <c r="A49" s="633"/>
      <c r="B49" s="1008"/>
      <c r="C49" s="1008"/>
      <c r="D49" s="621"/>
      <c r="E49" s="621"/>
      <c r="F49" s="621"/>
      <c r="G49" s="588"/>
      <c r="H49" s="621"/>
      <c r="I49" s="621"/>
      <c r="J49" s="348"/>
      <c r="K49" s="636"/>
      <c r="L49" s="832"/>
      <c r="M49" s="820"/>
      <c r="N49" s="1002"/>
      <c r="O49" s="820">
        <f>IF(NOT(ISERROR(MATCH(N49,_xlfn.ANCHORARRAY(G60),0))),M62&amp;"Por favor no seleccionar los criterios de impacto",N49)</f>
        <v>0</v>
      </c>
      <c r="P49" s="832"/>
      <c r="Q49" s="820"/>
      <c r="R49" s="826"/>
      <c r="S49" s="239">
        <v>4</v>
      </c>
      <c r="T49" s="240"/>
      <c r="U49" s="241" t="str">
        <f t="shared" si="6"/>
        <v/>
      </c>
      <c r="V49" s="242"/>
      <c r="W49" s="242"/>
      <c r="X49" s="243" t="str">
        <f t="shared" si="7"/>
        <v/>
      </c>
      <c r="Y49" s="242"/>
      <c r="Z49" s="242"/>
      <c r="AA49" s="242"/>
      <c r="AB49" s="244" t="str">
        <f>IFERROR(IF(AND(U48="Probabilidad",U49="Probabilidad"),(AD48-(+AD48*X49)),IF(AND(U48="Impacto",U49="Probabilidad"),(AD47-(+AD47*X49)),IF(U49="Impacto",AD48,""))),"")</f>
        <v/>
      </c>
      <c r="AC49" s="245" t="str">
        <f t="shared" si="4"/>
        <v/>
      </c>
      <c r="AD49" s="246" t="str">
        <f t="shared" si="8"/>
        <v/>
      </c>
      <c r="AE49" s="245" t="str">
        <f t="shared" si="5"/>
        <v/>
      </c>
      <c r="AF49" s="246" t="str">
        <f>IFERROR(IF(AND(U48="Impacto",U49="Impacto"),(AF48-(+AF48*X49)),IF(AND(U48="Probabilidad",U49="Impacto"),(AF47-(+AF47*X49)),IF(U49="Probabilidad",AF48,""))),"")</f>
        <v/>
      </c>
      <c r="AG49" s="247" t="str">
        <f t="shared" si="9"/>
        <v/>
      </c>
      <c r="AH49" s="248"/>
      <c r="AI49" s="249"/>
      <c r="AJ49" s="250"/>
      <c r="AK49" s="251"/>
      <c r="AL49" s="251"/>
      <c r="AM49" s="249"/>
      <c r="AN49" s="373"/>
      <c r="AO49" s="375"/>
      <c r="AP49" s="375"/>
      <c r="AQ49" s="375"/>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row>
    <row r="50" spans="1:72" ht="151.5" customHeight="1" x14ac:dyDescent="0.3">
      <c r="A50" s="633"/>
      <c r="B50" s="1008"/>
      <c r="C50" s="1008"/>
      <c r="D50" s="621"/>
      <c r="E50" s="621"/>
      <c r="F50" s="621"/>
      <c r="G50" s="588"/>
      <c r="H50" s="621"/>
      <c r="I50" s="621"/>
      <c r="J50" s="348"/>
      <c r="K50" s="636"/>
      <c r="L50" s="832"/>
      <c r="M50" s="820"/>
      <c r="N50" s="1002"/>
      <c r="O50" s="820">
        <f>IF(NOT(ISERROR(MATCH(N50,_xlfn.ANCHORARRAY(G61),0))),M63&amp;"Por favor no seleccionar los criterios de impacto",N50)</f>
        <v>0</v>
      </c>
      <c r="P50" s="832"/>
      <c r="Q50" s="820"/>
      <c r="R50" s="826"/>
      <c r="S50" s="239">
        <v>5</v>
      </c>
      <c r="T50" s="240"/>
      <c r="U50" s="241" t="str">
        <f t="shared" si="6"/>
        <v/>
      </c>
      <c r="V50" s="242"/>
      <c r="W50" s="242"/>
      <c r="X50" s="243" t="str">
        <f t="shared" si="7"/>
        <v/>
      </c>
      <c r="Y50" s="242"/>
      <c r="Z50" s="242"/>
      <c r="AA50" s="242"/>
      <c r="AB50" s="244" t="str">
        <f>IFERROR(IF(AND(U49="Probabilidad",U50="Probabilidad"),(AD49-(+AD49*X50)),IF(AND(U49="Impacto",U50="Probabilidad"),(AD48-(+AD48*X50)),IF(U50="Impacto",AD49,""))),"")</f>
        <v/>
      </c>
      <c r="AC50" s="245" t="str">
        <f t="shared" si="4"/>
        <v/>
      </c>
      <c r="AD50" s="246" t="str">
        <f t="shared" si="8"/>
        <v/>
      </c>
      <c r="AE50" s="245" t="str">
        <f t="shared" si="5"/>
        <v/>
      </c>
      <c r="AF50" s="246" t="str">
        <f>IFERROR(IF(AND(U49="Impacto",U50="Impacto"),(AF49-(+AF49*X50)),IF(AND(U49="Probabilidad",U50="Impacto"),(AF48-(+AF48*X50)),IF(U50="Probabilidad",AF49,""))),"")</f>
        <v/>
      </c>
      <c r="AG50" s="247" t="str">
        <f t="shared" si="9"/>
        <v/>
      </c>
      <c r="AH50" s="248"/>
      <c r="AI50" s="249"/>
      <c r="AJ50" s="250"/>
      <c r="AK50" s="251"/>
      <c r="AL50" s="251"/>
      <c r="AM50" s="249"/>
      <c r="AN50" s="373"/>
      <c r="AO50" s="375"/>
      <c r="AP50" s="375"/>
      <c r="AQ50" s="375"/>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row>
    <row r="51" spans="1:72" ht="151.5" customHeight="1" x14ac:dyDescent="0.3">
      <c r="A51" s="634"/>
      <c r="B51" s="1009"/>
      <c r="C51" s="1009"/>
      <c r="D51" s="622"/>
      <c r="E51" s="622"/>
      <c r="F51" s="622"/>
      <c r="G51" s="589"/>
      <c r="H51" s="622"/>
      <c r="I51" s="622"/>
      <c r="J51" s="349"/>
      <c r="K51" s="637"/>
      <c r="L51" s="833"/>
      <c r="M51" s="821"/>
      <c r="N51" s="1003"/>
      <c r="O51" s="821">
        <f>IF(NOT(ISERROR(MATCH(N51,_xlfn.ANCHORARRAY(G62),0))),M64&amp;"Por favor no seleccionar los criterios de impacto",N51)</f>
        <v>0</v>
      </c>
      <c r="P51" s="833"/>
      <c r="Q51" s="821"/>
      <c r="R51" s="827"/>
      <c r="S51" s="239">
        <v>6</v>
      </c>
      <c r="T51" s="240"/>
      <c r="U51" s="241" t="str">
        <f t="shared" si="6"/>
        <v/>
      </c>
      <c r="V51" s="242"/>
      <c r="W51" s="242"/>
      <c r="X51" s="243" t="str">
        <f t="shared" si="7"/>
        <v/>
      </c>
      <c r="Y51" s="242"/>
      <c r="Z51" s="242"/>
      <c r="AA51" s="242"/>
      <c r="AB51" s="244" t="str">
        <f>IFERROR(IF(AND(U50="Probabilidad",U51="Probabilidad"),(AD50-(+AD50*X51)),IF(AND(U50="Impacto",U51="Probabilidad"),(AD49-(+AD49*X51)),IF(U51="Impacto",AD50,""))),"")</f>
        <v/>
      </c>
      <c r="AC51" s="245" t="str">
        <f t="shared" si="4"/>
        <v/>
      </c>
      <c r="AD51" s="246" t="str">
        <f t="shared" si="8"/>
        <v/>
      </c>
      <c r="AE51" s="245" t="str">
        <f t="shared" si="5"/>
        <v/>
      </c>
      <c r="AF51" s="246" t="str">
        <f>IFERROR(IF(AND(U50="Impacto",U51="Impacto"),(AF50-(+AF50*X51)),IF(AND(U50="Probabilidad",U51="Impacto"),(AF49-(+AF49*X51)),IF(U51="Probabilidad",AF50,""))),"")</f>
        <v/>
      </c>
      <c r="AG51" s="247" t="str">
        <f t="shared" si="9"/>
        <v/>
      </c>
      <c r="AH51" s="248"/>
      <c r="AI51" s="249"/>
      <c r="AJ51" s="250"/>
      <c r="AK51" s="251"/>
      <c r="AL51" s="251"/>
      <c r="AM51" s="249"/>
      <c r="AN51" s="373"/>
      <c r="AO51" s="375"/>
      <c r="AP51" s="375"/>
      <c r="AQ51" s="375"/>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row>
    <row r="52" spans="1:72" ht="151.5" customHeight="1" x14ac:dyDescent="0.3">
      <c r="A52" s="632">
        <v>8</v>
      </c>
      <c r="B52" s="1007"/>
      <c r="C52" s="1007"/>
      <c r="D52" s="620"/>
      <c r="E52" s="620"/>
      <c r="F52" s="620"/>
      <c r="G52" s="587"/>
      <c r="H52" s="620"/>
      <c r="I52" s="620"/>
      <c r="J52" s="347"/>
      <c r="K52" s="635"/>
      <c r="L52" s="831" t="str">
        <f>IF(K52&lt;=0,"",IF(K52&lt;=2,"Muy Baja",IF(K52&lt;=24,"Baja",IF(K52&lt;=500,"Media",IF(K52&lt;=5000,"Alta","Muy Alta")))))</f>
        <v/>
      </c>
      <c r="M52" s="819" t="str">
        <f>IF(L52="","",IF(L52="Muy Baja",0.2,IF(L52="Baja",0.4,IF(L52="Media",0.6,IF(L52="Alta",0.8,IF(L52="Muy Alta",1,))))))</f>
        <v/>
      </c>
      <c r="N52" s="1001"/>
      <c r="O52" s="819">
        <f>IF(NOT(ISERROR(MATCH(N52,'Tabla Impacto'!$B$221:$B$223,0))),'Tabla Impacto'!$F$223&amp;"Por favor no seleccionar los criterios de impacto(Afectación Económica o presupuestal y Pérdida Reputacional)",N52)</f>
        <v>0</v>
      </c>
      <c r="P52" s="831" t="str">
        <f>IF(OR(O52='Tabla Impacto'!$C$11,O52='Tabla Impacto'!$D$11),"Leve",IF(OR(O52='Tabla Impacto'!$C$12,O52='Tabla Impacto'!$D$12),"Menor",IF(OR(O52='Tabla Impacto'!$C$13,O52='Tabla Impacto'!$D$13),"Moderado",IF(OR(O52='Tabla Impacto'!$C$14,O52='Tabla Impacto'!$D$14),"Mayor",IF(OR(O52='Tabla Impacto'!$C$15,O52='Tabla Impacto'!$D$15),"Catastrófico","")))))</f>
        <v/>
      </c>
      <c r="Q52" s="819" t="str">
        <f>IF(P52="","",IF(P52="Leve",0.2,IF(P52="Menor",0.4,IF(P52="Moderado",0.6,IF(P52="Mayor",0.8,IF(P52="Catastrófico",1,))))))</f>
        <v/>
      </c>
      <c r="R52" s="825"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9">
        <v>1</v>
      </c>
      <c r="T52" s="240"/>
      <c r="U52" s="241" t="str">
        <f t="shared" si="6"/>
        <v/>
      </c>
      <c r="V52" s="242"/>
      <c r="W52" s="242"/>
      <c r="X52" s="243" t="str">
        <f t="shared" si="7"/>
        <v/>
      </c>
      <c r="Y52" s="242"/>
      <c r="Z52" s="242"/>
      <c r="AA52" s="242"/>
      <c r="AB52" s="244" t="str">
        <f>IFERROR(IF(U52="Probabilidad",(M52-(+M52*X52)),IF(U52="Impacto",M52,"")),"")</f>
        <v/>
      </c>
      <c r="AC52" s="245" t="str">
        <f>IFERROR(IF(AB52="","",IF(AB52&lt;=0.2,"Muy Baja",IF(AB52&lt;=0.4,"Baja",IF(AB52&lt;=0.6,"Media",IF(AB52&lt;=0.8,"Alta","Muy Alta"))))),"")</f>
        <v/>
      </c>
      <c r="AD52" s="246" t="str">
        <f t="shared" si="8"/>
        <v/>
      </c>
      <c r="AE52" s="245" t="str">
        <f>IFERROR(IF(AF52="","",IF(AF52&lt;=0.2,"Leve",IF(AF52&lt;=0.4,"Menor",IF(AF52&lt;=0.6,"Moderado",IF(AF52&lt;=0.8,"Mayor","Catastrófico"))))),"")</f>
        <v/>
      </c>
      <c r="AF52" s="246" t="str">
        <f>IFERROR(IF(U52="Impacto",(Q52-(+Q52*X52)),IF(U52="Probabilidad",Q52,"")),"")</f>
        <v/>
      </c>
      <c r="AG52" s="247" t="str">
        <f t="shared" si="9"/>
        <v/>
      </c>
      <c r="AH52" s="248"/>
      <c r="AI52" s="249"/>
      <c r="AJ52" s="250"/>
      <c r="AK52" s="251"/>
      <c r="AL52" s="251"/>
      <c r="AM52" s="249"/>
      <c r="AN52" s="373"/>
      <c r="AO52" s="375"/>
      <c r="AP52" s="375"/>
      <c r="AQ52" s="375"/>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row>
    <row r="53" spans="1:72" ht="151.5" customHeight="1" x14ac:dyDescent="0.3">
      <c r="A53" s="633"/>
      <c r="B53" s="1008"/>
      <c r="C53" s="1008"/>
      <c r="D53" s="621"/>
      <c r="E53" s="621"/>
      <c r="F53" s="621"/>
      <c r="G53" s="588"/>
      <c r="H53" s="621"/>
      <c r="I53" s="621"/>
      <c r="J53" s="348"/>
      <c r="K53" s="636"/>
      <c r="L53" s="832"/>
      <c r="M53" s="820"/>
      <c r="N53" s="1002"/>
      <c r="O53" s="820">
        <f>IF(NOT(ISERROR(MATCH(N53,_xlfn.ANCHORARRAY(G64),0))),M66&amp;"Por favor no seleccionar los criterios de impacto",N53)</f>
        <v>0</v>
      </c>
      <c r="P53" s="832"/>
      <c r="Q53" s="820"/>
      <c r="R53" s="826"/>
      <c r="S53" s="239">
        <v>2</v>
      </c>
      <c r="T53" s="240"/>
      <c r="U53" s="241" t="str">
        <f t="shared" si="6"/>
        <v/>
      </c>
      <c r="V53" s="242"/>
      <c r="W53" s="242"/>
      <c r="X53" s="243" t="str">
        <f t="shared" si="7"/>
        <v/>
      </c>
      <c r="Y53" s="242"/>
      <c r="Z53" s="242"/>
      <c r="AA53" s="242"/>
      <c r="AB53" s="244" t="str">
        <f>IFERROR(IF(AND(U52="Probabilidad",U53="Probabilidad"),(AD52-(+AD52*X53)),IF(U53="Probabilidad",(M52-(+M52*X53)),IF(U53="Impacto",AD52,""))),"")</f>
        <v/>
      </c>
      <c r="AC53" s="245" t="str">
        <f t="shared" si="4"/>
        <v/>
      </c>
      <c r="AD53" s="246" t="str">
        <f t="shared" si="8"/>
        <v/>
      </c>
      <c r="AE53" s="245" t="str">
        <f t="shared" si="5"/>
        <v/>
      </c>
      <c r="AF53" s="246" t="str">
        <f>IFERROR(IF(AND(U52="Impacto",U53="Impacto"),(AF52-(+AF52*X53)),IF(U53="Impacto",(Q52-(+Q52*X53)),IF(U53="Probabilidad",AF52,""))),"")</f>
        <v/>
      </c>
      <c r="AG53" s="247" t="str">
        <f t="shared" si="9"/>
        <v/>
      </c>
      <c r="AH53" s="248"/>
      <c r="AI53" s="249"/>
      <c r="AJ53" s="250"/>
      <c r="AK53" s="251"/>
      <c r="AL53" s="251"/>
      <c r="AM53" s="249"/>
      <c r="AN53" s="373"/>
      <c r="AO53" s="375"/>
      <c r="AP53" s="375"/>
      <c r="AQ53" s="375"/>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row>
    <row r="54" spans="1:72" ht="151.5" customHeight="1" x14ac:dyDescent="0.3">
      <c r="A54" s="633"/>
      <c r="B54" s="1008"/>
      <c r="C54" s="1008"/>
      <c r="D54" s="621"/>
      <c r="E54" s="621"/>
      <c r="F54" s="621"/>
      <c r="G54" s="588"/>
      <c r="H54" s="621"/>
      <c r="I54" s="621"/>
      <c r="J54" s="348"/>
      <c r="K54" s="636"/>
      <c r="L54" s="832"/>
      <c r="M54" s="820"/>
      <c r="N54" s="1002"/>
      <c r="O54" s="820">
        <f>IF(NOT(ISERROR(MATCH(N54,_xlfn.ANCHORARRAY(G65),0))),M67&amp;"Por favor no seleccionar los criterios de impacto",N54)</f>
        <v>0</v>
      </c>
      <c r="P54" s="832"/>
      <c r="Q54" s="820"/>
      <c r="R54" s="826"/>
      <c r="S54" s="239">
        <v>3</v>
      </c>
      <c r="T54" s="254"/>
      <c r="U54" s="241" t="str">
        <f t="shared" si="6"/>
        <v/>
      </c>
      <c r="V54" s="242"/>
      <c r="W54" s="242"/>
      <c r="X54" s="243" t="str">
        <f t="shared" si="7"/>
        <v/>
      </c>
      <c r="Y54" s="242"/>
      <c r="Z54" s="242"/>
      <c r="AA54" s="242"/>
      <c r="AB54" s="244" t="str">
        <f>IFERROR(IF(AND(U53="Probabilidad",U54="Probabilidad"),(AD53-(+AD53*X54)),IF(AND(U53="Impacto",U54="Probabilidad"),(AD52-(+AD52*X54)),IF(U54="Impacto",AD53,""))),"")</f>
        <v/>
      </c>
      <c r="AC54" s="245" t="str">
        <f t="shared" si="4"/>
        <v/>
      </c>
      <c r="AD54" s="246" t="str">
        <f t="shared" si="8"/>
        <v/>
      </c>
      <c r="AE54" s="245" t="str">
        <f t="shared" si="5"/>
        <v/>
      </c>
      <c r="AF54" s="246" t="str">
        <f>IFERROR(IF(AND(U53="Impacto",U54="Impacto"),(AF53-(+AF53*X54)),IF(AND(U53="Probabilidad",U54="Impacto"),(AF52-(+AF52*X54)),IF(U54="Probabilidad",AF53,""))),"")</f>
        <v/>
      </c>
      <c r="AG54" s="247" t="str">
        <f t="shared" si="9"/>
        <v/>
      </c>
      <c r="AH54" s="248"/>
      <c r="AI54" s="249"/>
      <c r="AJ54" s="250"/>
      <c r="AK54" s="251"/>
      <c r="AL54" s="251"/>
      <c r="AM54" s="249"/>
      <c r="AN54" s="373"/>
      <c r="AO54" s="375"/>
      <c r="AP54" s="375"/>
      <c r="AQ54" s="375"/>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row>
    <row r="55" spans="1:72" ht="151.5" customHeight="1" x14ac:dyDescent="0.3">
      <c r="A55" s="633"/>
      <c r="B55" s="1008"/>
      <c r="C55" s="1008"/>
      <c r="D55" s="621"/>
      <c r="E55" s="621"/>
      <c r="F55" s="621"/>
      <c r="G55" s="588"/>
      <c r="H55" s="621"/>
      <c r="I55" s="621"/>
      <c r="J55" s="348"/>
      <c r="K55" s="636"/>
      <c r="L55" s="832"/>
      <c r="M55" s="820"/>
      <c r="N55" s="1002"/>
      <c r="O55" s="820">
        <f>IF(NOT(ISERROR(MATCH(N55,_xlfn.ANCHORARRAY(G66),0))),M68&amp;"Por favor no seleccionar los criterios de impacto",N55)</f>
        <v>0</v>
      </c>
      <c r="P55" s="832"/>
      <c r="Q55" s="820"/>
      <c r="R55" s="826"/>
      <c r="S55" s="239">
        <v>4</v>
      </c>
      <c r="T55" s="240"/>
      <c r="U55" s="241" t="str">
        <f t="shared" si="6"/>
        <v/>
      </c>
      <c r="V55" s="242"/>
      <c r="W55" s="242"/>
      <c r="X55" s="243" t="str">
        <f t="shared" si="7"/>
        <v/>
      </c>
      <c r="Y55" s="242"/>
      <c r="Z55" s="242"/>
      <c r="AA55" s="242"/>
      <c r="AB55" s="244" t="str">
        <f>IFERROR(IF(AND(U54="Probabilidad",U55="Probabilidad"),(AD54-(+AD54*X55)),IF(AND(U54="Impacto",U55="Probabilidad"),(AD53-(+AD53*X55)),IF(U55="Impacto",AD54,""))),"")</f>
        <v/>
      </c>
      <c r="AC55" s="245" t="str">
        <f t="shared" si="4"/>
        <v/>
      </c>
      <c r="AD55" s="246" t="str">
        <f t="shared" si="8"/>
        <v/>
      </c>
      <c r="AE55" s="245" t="str">
        <f t="shared" si="5"/>
        <v/>
      </c>
      <c r="AF55" s="246" t="str">
        <f>IFERROR(IF(AND(U54="Impacto",U55="Impacto"),(AF54-(+AF54*X55)),IF(AND(U54="Probabilidad",U55="Impacto"),(AF53-(+AF53*X55)),IF(U55="Probabilidad",AF54,""))),"")</f>
        <v/>
      </c>
      <c r="AG55" s="247" t="str">
        <f t="shared" si="9"/>
        <v/>
      </c>
      <c r="AH55" s="248"/>
      <c r="AI55" s="249"/>
      <c r="AJ55" s="250"/>
      <c r="AK55" s="251"/>
      <c r="AL55" s="251"/>
      <c r="AM55" s="249"/>
      <c r="AN55" s="373"/>
      <c r="AO55" s="375"/>
      <c r="AP55" s="375"/>
      <c r="AQ55" s="375"/>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row>
    <row r="56" spans="1:72" ht="151.5" customHeight="1" x14ac:dyDescent="0.3">
      <c r="A56" s="633"/>
      <c r="B56" s="1008"/>
      <c r="C56" s="1008"/>
      <c r="D56" s="621"/>
      <c r="E56" s="621"/>
      <c r="F56" s="621"/>
      <c r="G56" s="588"/>
      <c r="H56" s="621"/>
      <c r="I56" s="621"/>
      <c r="J56" s="348"/>
      <c r="K56" s="636"/>
      <c r="L56" s="832"/>
      <c r="M56" s="820"/>
      <c r="N56" s="1002"/>
      <c r="O56" s="820">
        <f>IF(NOT(ISERROR(MATCH(N56,_xlfn.ANCHORARRAY(G67),0))),M69&amp;"Por favor no seleccionar los criterios de impacto",N56)</f>
        <v>0</v>
      </c>
      <c r="P56" s="832"/>
      <c r="Q56" s="820"/>
      <c r="R56" s="826"/>
      <c r="S56" s="239">
        <v>5</v>
      </c>
      <c r="T56" s="240"/>
      <c r="U56" s="241" t="str">
        <f t="shared" si="6"/>
        <v/>
      </c>
      <c r="V56" s="242"/>
      <c r="W56" s="242"/>
      <c r="X56" s="243" t="str">
        <f t="shared" si="7"/>
        <v/>
      </c>
      <c r="Y56" s="242"/>
      <c r="Z56" s="242"/>
      <c r="AA56" s="242"/>
      <c r="AB56" s="244" t="str">
        <f>IFERROR(IF(AND(U55="Probabilidad",U56="Probabilidad"),(AD55-(+AD55*X56)),IF(AND(U55="Impacto",U56="Probabilidad"),(AD54-(+AD54*X56)),IF(U56="Impacto",AD55,""))),"")</f>
        <v/>
      </c>
      <c r="AC56" s="245" t="str">
        <f t="shared" si="4"/>
        <v/>
      </c>
      <c r="AD56" s="246" t="str">
        <f t="shared" si="8"/>
        <v/>
      </c>
      <c r="AE56" s="245" t="str">
        <f t="shared" si="5"/>
        <v/>
      </c>
      <c r="AF56" s="246" t="str">
        <f>IFERROR(IF(AND(U55="Impacto",U56="Impacto"),(AF55-(+AF55*X56)),IF(AND(U55="Probabilidad",U56="Impacto"),(AF54-(+AF54*X56)),IF(U56="Probabilidad",AF55,""))),"")</f>
        <v/>
      </c>
      <c r="AG56" s="247" t="str">
        <f t="shared" si="9"/>
        <v/>
      </c>
      <c r="AH56" s="248"/>
      <c r="AI56" s="249"/>
      <c r="AJ56" s="250"/>
      <c r="AK56" s="251"/>
      <c r="AL56" s="251"/>
      <c r="AM56" s="249"/>
      <c r="AN56" s="373"/>
      <c r="AO56" s="375"/>
      <c r="AP56" s="375"/>
      <c r="AQ56" s="375"/>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c r="BR56" s="231"/>
      <c r="BS56" s="231"/>
      <c r="BT56" s="231"/>
    </row>
    <row r="57" spans="1:72" ht="151.5" customHeight="1" x14ac:dyDescent="0.3">
      <c r="A57" s="634"/>
      <c r="B57" s="1009"/>
      <c r="C57" s="1009"/>
      <c r="D57" s="622"/>
      <c r="E57" s="622"/>
      <c r="F57" s="622"/>
      <c r="G57" s="589"/>
      <c r="H57" s="622"/>
      <c r="I57" s="622"/>
      <c r="J57" s="349"/>
      <c r="K57" s="637"/>
      <c r="L57" s="833"/>
      <c r="M57" s="821"/>
      <c r="N57" s="1003"/>
      <c r="O57" s="821">
        <f>IF(NOT(ISERROR(MATCH(N57,_xlfn.ANCHORARRAY(G68),0))),M70&amp;"Por favor no seleccionar los criterios de impacto",N57)</f>
        <v>0</v>
      </c>
      <c r="P57" s="833"/>
      <c r="Q57" s="821"/>
      <c r="R57" s="827"/>
      <c r="S57" s="239">
        <v>6</v>
      </c>
      <c r="T57" s="240"/>
      <c r="U57" s="241" t="str">
        <f t="shared" si="6"/>
        <v/>
      </c>
      <c r="V57" s="242"/>
      <c r="W57" s="242"/>
      <c r="X57" s="243" t="str">
        <f t="shared" si="7"/>
        <v/>
      </c>
      <c r="Y57" s="242"/>
      <c r="Z57" s="242"/>
      <c r="AA57" s="242"/>
      <c r="AB57" s="244" t="str">
        <f>IFERROR(IF(AND(U56="Probabilidad",U57="Probabilidad"),(AD56-(+AD56*X57)),IF(AND(U56="Impacto",U57="Probabilidad"),(AD55-(+AD55*X57)),IF(U57="Impacto",AD56,""))),"")</f>
        <v/>
      </c>
      <c r="AC57" s="245" t="str">
        <f t="shared" si="4"/>
        <v/>
      </c>
      <c r="AD57" s="246" t="str">
        <f t="shared" si="8"/>
        <v/>
      </c>
      <c r="AE57" s="245" t="str">
        <f t="shared" si="5"/>
        <v/>
      </c>
      <c r="AF57" s="246" t="str">
        <f>IFERROR(IF(AND(U56="Impacto",U57="Impacto"),(AF56-(+AF56*X57)),IF(AND(U56="Probabilidad",U57="Impacto"),(AF55-(+AF55*X57)),IF(U57="Probabilidad",AF56,""))),"")</f>
        <v/>
      </c>
      <c r="AG57" s="247" t="str">
        <f t="shared" si="9"/>
        <v/>
      </c>
      <c r="AH57" s="248"/>
      <c r="AI57" s="249"/>
      <c r="AJ57" s="250"/>
      <c r="AK57" s="251"/>
      <c r="AL57" s="251"/>
      <c r="AM57" s="249"/>
      <c r="AN57" s="373"/>
      <c r="AO57" s="375"/>
      <c r="AP57" s="375"/>
      <c r="AQ57" s="375"/>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row>
    <row r="58" spans="1:72" ht="151.5" customHeight="1" x14ac:dyDescent="0.3">
      <c r="A58" s="632">
        <v>9</v>
      </c>
      <c r="B58" s="1007"/>
      <c r="C58" s="1007"/>
      <c r="D58" s="620"/>
      <c r="E58" s="620"/>
      <c r="F58" s="620"/>
      <c r="G58" s="587"/>
      <c r="H58" s="620"/>
      <c r="I58" s="620"/>
      <c r="J58" s="347"/>
      <c r="K58" s="635"/>
      <c r="L58" s="831" t="str">
        <f>IF(K58&lt;=0,"",IF(K58&lt;=2,"Muy Baja",IF(K58&lt;=24,"Baja",IF(K58&lt;=500,"Media",IF(K58&lt;=5000,"Alta","Muy Alta")))))</f>
        <v/>
      </c>
      <c r="M58" s="819" t="str">
        <f>IF(L58="","",IF(L58="Muy Baja",0.2,IF(L58="Baja",0.4,IF(L58="Media",0.6,IF(L58="Alta",0.8,IF(L58="Muy Alta",1,))))))</f>
        <v/>
      </c>
      <c r="N58" s="1001"/>
      <c r="O58" s="819">
        <f>IF(NOT(ISERROR(MATCH(N58,'Tabla Impacto'!$B$221:$B$223,0))),'Tabla Impacto'!$F$223&amp;"Por favor no seleccionar los criterios de impacto(Afectación Económica o presupuestal y Pérdida Reputacional)",N58)</f>
        <v>0</v>
      </c>
      <c r="P58" s="831" t="str">
        <f>IF(OR(O58='Tabla Impacto'!$C$11,O58='Tabla Impacto'!$D$11),"Leve",IF(OR(O58='Tabla Impacto'!$C$12,O58='Tabla Impacto'!$D$12),"Menor",IF(OR(O58='Tabla Impacto'!$C$13,O58='Tabla Impacto'!$D$13),"Moderado",IF(OR(O58='Tabla Impacto'!$C$14,O58='Tabla Impacto'!$D$14),"Mayor",IF(OR(O58='Tabla Impacto'!$C$15,O58='Tabla Impacto'!$D$15),"Catastrófico","")))))</f>
        <v/>
      </c>
      <c r="Q58" s="819" t="str">
        <f>IF(P58="","",IF(P58="Leve",0.2,IF(P58="Menor",0.4,IF(P58="Moderado",0.6,IF(P58="Mayor",0.8,IF(P58="Catastrófico",1,))))))</f>
        <v/>
      </c>
      <c r="R58" s="825"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9">
        <v>1</v>
      </c>
      <c r="T58" s="240"/>
      <c r="U58" s="241" t="str">
        <f t="shared" si="6"/>
        <v/>
      </c>
      <c r="V58" s="242"/>
      <c r="W58" s="242"/>
      <c r="X58" s="243" t="str">
        <f t="shared" si="7"/>
        <v/>
      </c>
      <c r="Y58" s="242"/>
      <c r="Z58" s="242"/>
      <c r="AA58" s="242"/>
      <c r="AB58" s="244" t="str">
        <f>IFERROR(IF(U58="Probabilidad",(M58-(+M58*X58)),IF(U58="Impacto",M58,"")),"")</f>
        <v/>
      </c>
      <c r="AC58" s="245" t="str">
        <f>IFERROR(IF(AB58="","",IF(AB58&lt;=0.2,"Muy Baja",IF(AB58&lt;=0.4,"Baja",IF(AB58&lt;=0.6,"Media",IF(AB58&lt;=0.8,"Alta","Muy Alta"))))),"")</f>
        <v/>
      </c>
      <c r="AD58" s="246" t="str">
        <f t="shared" si="8"/>
        <v/>
      </c>
      <c r="AE58" s="245" t="str">
        <f>IFERROR(IF(AF58="","",IF(AF58&lt;=0.2,"Leve",IF(AF58&lt;=0.4,"Menor",IF(AF58&lt;=0.6,"Moderado",IF(AF58&lt;=0.8,"Mayor","Catastrófico"))))),"")</f>
        <v/>
      </c>
      <c r="AF58" s="246" t="str">
        <f>IFERROR(IF(U58="Impacto",(Q58-(+Q58*X58)),IF(U58="Probabilidad",Q58,"")),"")</f>
        <v/>
      </c>
      <c r="AG58" s="247" t="str">
        <f t="shared" si="9"/>
        <v/>
      </c>
      <c r="AH58" s="248"/>
      <c r="AI58" s="249"/>
      <c r="AJ58" s="250"/>
      <c r="AK58" s="251"/>
      <c r="AL58" s="251"/>
      <c r="AM58" s="249"/>
      <c r="AN58" s="373"/>
      <c r="AO58" s="375"/>
      <c r="AP58" s="375"/>
      <c r="AQ58" s="375"/>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c r="BR58" s="231"/>
      <c r="BS58" s="231"/>
      <c r="BT58" s="231"/>
    </row>
    <row r="59" spans="1:72" ht="151.5" customHeight="1" x14ac:dyDescent="0.3">
      <c r="A59" s="633"/>
      <c r="B59" s="1008"/>
      <c r="C59" s="1008"/>
      <c r="D59" s="621"/>
      <c r="E59" s="621"/>
      <c r="F59" s="621"/>
      <c r="G59" s="588"/>
      <c r="H59" s="621"/>
      <c r="I59" s="621"/>
      <c r="J59" s="348"/>
      <c r="K59" s="636"/>
      <c r="L59" s="832"/>
      <c r="M59" s="820"/>
      <c r="N59" s="1002"/>
      <c r="O59" s="820">
        <f>IF(NOT(ISERROR(MATCH(N59,_xlfn.ANCHORARRAY(G70),0))),M72&amp;"Por favor no seleccionar los criterios de impacto",N59)</f>
        <v>0</v>
      </c>
      <c r="P59" s="832"/>
      <c r="Q59" s="820"/>
      <c r="R59" s="826"/>
      <c r="S59" s="239">
        <v>2</v>
      </c>
      <c r="T59" s="240"/>
      <c r="U59" s="241" t="str">
        <f t="shared" si="6"/>
        <v/>
      </c>
      <c r="V59" s="242"/>
      <c r="W59" s="242"/>
      <c r="X59" s="243" t="str">
        <f t="shared" si="7"/>
        <v/>
      </c>
      <c r="Y59" s="242"/>
      <c r="Z59" s="242"/>
      <c r="AA59" s="242"/>
      <c r="AB59" s="244" t="str">
        <f>IFERROR(IF(AND(U58="Probabilidad",U59="Probabilidad"),(AD58-(+AD58*X59)),IF(U59="Probabilidad",(M58-(+M58*X59)),IF(U59="Impacto",AD58,""))),"")</f>
        <v/>
      </c>
      <c r="AC59" s="245" t="str">
        <f t="shared" si="4"/>
        <v/>
      </c>
      <c r="AD59" s="246" t="str">
        <f t="shared" si="8"/>
        <v/>
      </c>
      <c r="AE59" s="245" t="str">
        <f t="shared" si="5"/>
        <v/>
      </c>
      <c r="AF59" s="246" t="str">
        <f>IFERROR(IF(AND(U58="Impacto",U59="Impacto"),(AF58-(+AF58*X59)),IF(U59="Impacto",(Q58-(+Q58*X59)),IF(U59="Probabilidad",AF58,""))),"")</f>
        <v/>
      </c>
      <c r="AG59" s="247" t="str">
        <f t="shared" si="9"/>
        <v/>
      </c>
      <c r="AH59" s="248"/>
      <c r="AI59" s="249"/>
      <c r="AJ59" s="250"/>
      <c r="AK59" s="251"/>
      <c r="AL59" s="251"/>
      <c r="AM59" s="249"/>
      <c r="AN59" s="373"/>
      <c r="AO59" s="375"/>
      <c r="AP59" s="375"/>
      <c r="AQ59" s="375"/>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row>
    <row r="60" spans="1:72" ht="151.5" customHeight="1" x14ac:dyDescent="0.3">
      <c r="A60" s="633"/>
      <c r="B60" s="1008"/>
      <c r="C60" s="1008"/>
      <c r="D60" s="621"/>
      <c r="E60" s="621"/>
      <c r="F60" s="621"/>
      <c r="G60" s="588"/>
      <c r="H60" s="621"/>
      <c r="I60" s="621"/>
      <c r="J60" s="348"/>
      <c r="K60" s="636"/>
      <c r="L60" s="832"/>
      <c r="M60" s="820"/>
      <c r="N60" s="1002"/>
      <c r="O60" s="820">
        <f>IF(NOT(ISERROR(MATCH(N60,_xlfn.ANCHORARRAY(G71),0))),M73&amp;"Por favor no seleccionar los criterios de impacto",N60)</f>
        <v>0</v>
      </c>
      <c r="P60" s="832"/>
      <c r="Q60" s="820"/>
      <c r="R60" s="826"/>
      <c r="S60" s="239">
        <v>3</v>
      </c>
      <c r="T60" s="254"/>
      <c r="U60" s="241" t="str">
        <f t="shared" si="6"/>
        <v/>
      </c>
      <c r="V60" s="242"/>
      <c r="W60" s="242"/>
      <c r="X60" s="243" t="str">
        <f t="shared" si="7"/>
        <v/>
      </c>
      <c r="Y60" s="242"/>
      <c r="Z60" s="242"/>
      <c r="AA60" s="242"/>
      <c r="AB60" s="244" t="str">
        <f>IFERROR(IF(AND(U59="Probabilidad",U60="Probabilidad"),(AD59-(+AD59*X60)),IF(AND(U59="Impacto",U60="Probabilidad"),(AD58-(+AD58*X60)),IF(U60="Impacto",AD59,""))),"")</f>
        <v/>
      </c>
      <c r="AC60" s="245" t="str">
        <f t="shared" si="4"/>
        <v/>
      </c>
      <c r="AD60" s="246" t="str">
        <f t="shared" si="8"/>
        <v/>
      </c>
      <c r="AE60" s="245" t="str">
        <f t="shared" si="5"/>
        <v/>
      </c>
      <c r="AF60" s="246" t="str">
        <f>IFERROR(IF(AND(U59="Impacto",U60="Impacto"),(AF59-(+AF59*X60)),IF(AND(U59="Probabilidad",U60="Impacto"),(AF58-(+AF58*X60)),IF(U60="Probabilidad",AF59,""))),"")</f>
        <v/>
      </c>
      <c r="AG60" s="247" t="str">
        <f t="shared" si="9"/>
        <v/>
      </c>
      <c r="AH60" s="248"/>
      <c r="AI60" s="249"/>
      <c r="AJ60" s="250"/>
      <c r="AK60" s="251"/>
      <c r="AL60" s="251"/>
      <c r="AM60" s="249"/>
      <c r="AN60" s="373"/>
      <c r="AO60" s="375"/>
      <c r="AP60" s="375"/>
      <c r="AQ60" s="375"/>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row>
    <row r="61" spans="1:72" ht="151.5" customHeight="1" x14ac:dyDescent="0.3">
      <c r="A61" s="633"/>
      <c r="B61" s="1008"/>
      <c r="C61" s="1008"/>
      <c r="D61" s="621"/>
      <c r="E61" s="621"/>
      <c r="F61" s="621"/>
      <c r="G61" s="588"/>
      <c r="H61" s="621"/>
      <c r="I61" s="621"/>
      <c r="J61" s="348"/>
      <c r="K61" s="636"/>
      <c r="L61" s="832"/>
      <c r="M61" s="820"/>
      <c r="N61" s="1002"/>
      <c r="O61" s="820">
        <f>IF(NOT(ISERROR(MATCH(N61,_xlfn.ANCHORARRAY(G72),0))),M74&amp;"Por favor no seleccionar los criterios de impacto",N61)</f>
        <v>0</v>
      </c>
      <c r="P61" s="832"/>
      <c r="Q61" s="820"/>
      <c r="R61" s="826"/>
      <c r="S61" s="239">
        <v>4</v>
      </c>
      <c r="T61" s="240"/>
      <c r="U61" s="241" t="str">
        <f t="shared" si="6"/>
        <v/>
      </c>
      <c r="V61" s="242"/>
      <c r="W61" s="242"/>
      <c r="X61" s="243" t="str">
        <f t="shared" si="7"/>
        <v/>
      </c>
      <c r="Y61" s="242"/>
      <c r="Z61" s="242"/>
      <c r="AA61" s="242"/>
      <c r="AB61" s="244" t="str">
        <f>IFERROR(IF(AND(U60="Probabilidad",U61="Probabilidad"),(AD60-(+AD60*X61)),IF(AND(U60="Impacto",U61="Probabilidad"),(AD59-(+AD59*X61)),IF(U61="Impacto",AD60,""))),"")</f>
        <v/>
      </c>
      <c r="AC61" s="245" t="str">
        <f t="shared" si="4"/>
        <v/>
      </c>
      <c r="AD61" s="246" t="str">
        <f t="shared" si="8"/>
        <v/>
      </c>
      <c r="AE61" s="245" t="str">
        <f t="shared" si="5"/>
        <v/>
      </c>
      <c r="AF61" s="246" t="str">
        <f>IFERROR(IF(AND(U60="Impacto",U61="Impacto"),(AF60-(+AF60*X61)),IF(AND(U60="Probabilidad",U61="Impacto"),(AF59-(+AF59*X61)),IF(U61="Probabilidad",AF60,""))),"")</f>
        <v/>
      </c>
      <c r="AG61" s="247" t="str">
        <f t="shared" si="9"/>
        <v/>
      </c>
      <c r="AH61" s="248"/>
      <c r="AI61" s="249"/>
      <c r="AJ61" s="250"/>
      <c r="AK61" s="251"/>
      <c r="AL61" s="251"/>
      <c r="AM61" s="249"/>
      <c r="AN61" s="373"/>
      <c r="AO61" s="375"/>
      <c r="AP61" s="375"/>
      <c r="AQ61" s="375"/>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c r="BQ61" s="231"/>
      <c r="BR61" s="231"/>
      <c r="BS61" s="231"/>
      <c r="BT61" s="231"/>
    </row>
    <row r="62" spans="1:72" ht="151.5" customHeight="1" x14ac:dyDescent="0.3">
      <c r="A62" s="633"/>
      <c r="B62" s="1008"/>
      <c r="C62" s="1008"/>
      <c r="D62" s="621"/>
      <c r="E62" s="621"/>
      <c r="F62" s="621"/>
      <c r="G62" s="588"/>
      <c r="H62" s="621"/>
      <c r="I62" s="621"/>
      <c r="J62" s="348"/>
      <c r="K62" s="636"/>
      <c r="L62" s="832"/>
      <c r="M62" s="820"/>
      <c r="N62" s="1002"/>
      <c r="O62" s="820">
        <f>IF(NOT(ISERROR(MATCH(N62,_xlfn.ANCHORARRAY(G73),0))),M75&amp;"Por favor no seleccionar los criterios de impacto",N62)</f>
        <v>0</v>
      </c>
      <c r="P62" s="832"/>
      <c r="Q62" s="820"/>
      <c r="R62" s="826"/>
      <c r="S62" s="239">
        <v>5</v>
      </c>
      <c r="T62" s="240"/>
      <c r="U62" s="241" t="str">
        <f t="shared" si="6"/>
        <v/>
      </c>
      <c r="V62" s="242"/>
      <c r="W62" s="242"/>
      <c r="X62" s="243" t="str">
        <f t="shared" si="7"/>
        <v/>
      </c>
      <c r="Y62" s="242"/>
      <c r="Z62" s="242"/>
      <c r="AA62" s="242"/>
      <c r="AB62" s="244" t="str">
        <f>IFERROR(IF(AND(U61="Probabilidad",U62="Probabilidad"),(AD61-(+AD61*X62)),IF(AND(U61="Impacto",U62="Probabilidad"),(AD60-(+AD60*X62)),IF(U62="Impacto",AD61,""))),"")</f>
        <v/>
      </c>
      <c r="AC62" s="245" t="str">
        <f t="shared" si="4"/>
        <v/>
      </c>
      <c r="AD62" s="246" t="str">
        <f t="shared" si="8"/>
        <v/>
      </c>
      <c r="AE62" s="245" t="str">
        <f t="shared" si="5"/>
        <v/>
      </c>
      <c r="AF62" s="246" t="str">
        <f>IFERROR(IF(AND(U61="Impacto",U62="Impacto"),(AF61-(+AF61*X62)),IF(AND(U61="Probabilidad",U62="Impacto"),(AF60-(+AF60*X62)),IF(U62="Probabilidad",AF61,""))),"")</f>
        <v/>
      </c>
      <c r="AG62" s="247" t="str">
        <f t="shared" si="9"/>
        <v/>
      </c>
      <c r="AH62" s="248"/>
      <c r="AI62" s="249"/>
      <c r="AJ62" s="250"/>
      <c r="AK62" s="251"/>
      <c r="AL62" s="251"/>
      <c r="AM62" s="249"/>
      <c r="AN62" s="373"/>
      <c r="AO62" s="375"/>
      <c r="AP62" s="375"/>
      <c r="AQ62" s="375"/>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c r="BQ62" s="231"/>
      <c r="BR62" s="231"/>
      <c r="BS62" s="231"/>
      <c r="BT62" s="231"/>
    </row>
    <row r="63" spans="1:72" ht="151.5" customHeight="1" x14ac:dyDescent="0.3">
      <c r="A63" s="634"/>
      <c r="B63" s="1009"/>
      <c r="C63" s="1009"/>
      <c r="D63" s="622"/>
      <c r="E63" s="622"/>
      <c r="F63" s="622"/>
      <c r="G63" s="589"/>
      <c r="H63" s="622"/>
      <c r="I63" s="622"/>
      <c r="J63" s="349"/>
      <c r="K63" s="637"/>
      <c r="L63" s="833"/>
      <c r="M63" s="821"/>
      <c r="N63" s="1003"/>
      <c r="O63" s="821">
        <f>IF(NOT(ISERROR(MATCH(N63,_xlfn.ANCHORARRAY(G74),0))),M76&amp;"Por favor no seleccionar los criterios de impacto",N63)</f>
        <v>0</v>
      </c>
      <c r="P63" s="833"/>
      <c r="Q63" s="821"/>
      <c r="R63" s="827"/>
      <c r="S63" s="239">
        <v>6</v>
      </c>
      <c r="T63" s="240"/>
      <c r="U63" s="241" t="str">
        <f t="shared" si="6"/>
        <v/>
      </c>
      <c r="V63" s="242"/>
      <c r="W63" s="242"/>
      <c r="X63" s="243" t="str">
        <f t="shared" si="7"/>
        <v/>
      </c>
      <c r="Y63" s="242"/>
      <c r="Z63" s="242"/>
      <c r="AA63" s="242"/>
      <c r="AB63" s="244" t="str">
        <f>IFERROR(IF(AND(U62="Probabilidad",U63="Probabilidad"),(AD62-(+AD62*X63)),IF(AND(U62="Impacto",U63="Probabilidad"),(AD61-(+AD61*X63)),IF(U63="Impacto",AD62,""))),"")</f>
        <v/>
      </c>
      <c r="AC63" s="245" t="str">
        <f t="shared" si="4"/>
        <v/>
      </c>
      <c r="AD63" s="246" t="str">
        <f t="shared" si="8"/>
        <v/>
      </c>
      <c r="AE63" s="245" t="str">
        <f t="shared" si="5"/>
        <v/>
      </c>
      <c r="AF63" s="246" t="str">
        <f>IFERROR(IF(AND(U62="Impacto",U63="Impacto"),(AF62-(+AF62*X63)),IF(AND(U62="Probabilidad",U63="Impacto"),(AF61-(+AF61*X63)),IF(U63="Probabilidad",AF62,""))),"")</f>
        <v/>
      </c>
      <c r="AG63" s="247" t="str">
        <f t="shared" si="9"/>
        <v/>
      </c>
      <c r="AH63" s="248"/>
      <c r="AI63" s="249"/>
      <c r="AJ63" s="250"/>
      <c r="AK63" s="251"/>
      <c r="AL63" s="251"/>
      <c r="AM63" s="249"/>
      <c r="AN63" s="373"/>
      <c r="AO63" s="375"/>
      <c r="AP63" s="375"/>
      <c r="AQ63" s="375"/>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row>
    <row r="64" spans="1:72" ht="151.5" customHeight="1" x14ac:dyDescent="0.3">
      <c r="A64" s="632">
        <v>10</v>
      </c>
      <c r="B64" s="1007"/>
      <c r="C64" s="1007"/>
      <c r="D64" s="620"/>
      <c r="E64" s="620"/>
      <c r="F64" s="620"/>
      <c r="G64" s="587"/>
      <c r="H64" s="620"/>
      <c r="I64" s="620"/>
      <c r="J64" s="347"/>
      <c r="K64" s="635"/>
      <c r="L64" s="831" t="str">
        <f>IF(K64&lt;=0,"",IF(K64&lt;=2,"Muy Baja",IF(K64&lt;=24,"Baja",IF(K64&lt;=500,"Media",IF(K64&lt;=5000,"Alta","Muy Alta")))))</f>
        <v/>
      </c>
      <c r="M64" s="819" t="str">
        <f>IF(L64="","",IF(L64="Muy Baja",0.2,IF(L64="Baja",0.4,IF(L64="Media",0.6,IF(L64="Alta",0.8,IF(L64="Muy Alta",1,))))))</f>
        <v/>
      </c>
      <c r="N64" s="1001"/>
      <c r="O64" s="819">
        <f>IF(NOT(ISERROR(MATCH(N64,'Tabla Impacto'!$B$221:$B$223,0))),'Tabla Impacto'!$F$223&amp;"Por favor no seleccionar los criterios de impacto(Afectación Económica o presupuestal y Pérdida Reputacional)",N64)</f>
        <v>0</v>
      </c>
      <c r="P64" s="831" t="str">
        <f>IF(OR(O64='Tabla Impacto'!$C$11,O64='Tabla Impacto'!$D$11),"Leve",IF(OR(O64='Tabla Impacto'!$C$12,O64='Tabla Impacto'!$D$12),"Menor",IF(OR(O64='Tabla Impacto'!$C$13,O64='Tabla Impacto'!$D$13),"Moderado",IF(OR(O64='Tabla Impacto'!$C$14,O64='Tabla Impacto'!$D$14),"Mayor",IF(OR(O64='Tabla Impacto'!$C$15,O64='Tabla Impacto'!$D$15),"Catastrófico","")))))</f>
        <v/>
      </c>
      <c r="Q64" s="819" t="str">
        <f>IF(P64="","",IF(P64="Leve",0.2,IF(P64="Menor",0.4,IF(P64="Moderado",0.6,IF(P64="Mayor",0.8,IF(P64="Catastrófico",1,))))))</f>
        <v/>
      </c>
      <c r="R64" s="825"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9">
        <v>1</v>
      </c>
      <c r="T64" s="240"/>
      <c r="U64" s="241" t="str">
        <f t="shared" si="6"/>
        <v/>
      </c>
      <c r="V64" s="242"/>
      <c r="W64" s="242"/>
      <c r="X64" s="243" t="str">
        <f t="shared" si="7"/>
        <v/>
      </c>
      <c r="Y64" s="242"/>
      <c r="Z64" s="242"/>
      <c r="AA64" s="242"/>
      <c r="AB64" s="244" t="str">
        <f>IFERROR(IF(U64="Probabilidad",(M64-(+M64*X64)),IF(U64="Impacto",M64,"")),"")</f>
        <v/>
      </c>
      <c r="AC64" s="245" t="str">
        <f>IFERROR(IF(AB64="","",IF(AB64&lt;=0.2,"Muy Baja",IF(AB64&lt;=0.4,"Baja",IF(AB64&lt;=0.6,"Media",IF(AB64&lt;=0.8,"Alta","Muy Alta"))))),"")</f>
        <v/>
      </c>
      <c r="AD64" s="246" t="str">
        <f t="shared" si="8"/>
        <v/>
      </c>
      <c r="AE64" s="245" t="str">
        <f>IFERROR(IF(AF64="","",IF(AF64&lt;=0.2,"Leve",IF(AF64&lt;=0.4,"Menor",IF(AF64&lt;=0.6,"Moderado",IF(AF64&lt;=0.8,"Mayor","Catastrófico"))))),"")</f>
        <v/>
      </c>
      <c r="AF64" s="246" t="str">
        <f>IFERROR(IF(U64="Impacto",(Q64-(+Q64*X64)),IF(U64="Probabilidad",Q64,"")),"")</f>
        <v/>
      </c>
      <c r="AG64" s="247" t="str">
        <f t="shared" si="9"/>
        <v/>
      </c>
      <c r="AH64" s="248"/>
      <c r="AI64" s="249"/>
      <c r="AJ64" s="250"/>
      <c r="AK64" s="251"/>
      <c r="AL64" s="251"/>
      <c r="AM64" s="249"/>
      <c r="AN64" s="373"/>
      <c r="AO64" s="375"/>
      <c r="AP64" s="375"/>
      <c r="AQ64" s="375"/>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c r="BQ64" s="231"/>
      <c r="BR64" s="231"/>
      <c r="BS64" s="231"/>
      <c r="BT64" s="231"/>
    </row>
    <row r="65" spans="1:43" ht="151.5" customHeight="1" x14ac:dyDescent="0.3">
      <c r="A65" s="633"/>
      <c r="B65" s="1008"/>
      <c r="C65" s="1008"/>
      <c r="D65" s="621"/>
      <c r="E65" s="621"/>
      <c r="F65" s="621"/>
      <c r="G65" s="588"/>
      <c r="H65" s="621"/>
      <c r="I65" s="621"/>
      <c r="J65" s="348"/>
      <c r="K65" s="636"/>
      <c r="L65" s="832"/>
      <c r="M65" s="820"/>
      <c r="N65" s="1002"/>
      <c r="O65" s="820">
        <f>IF(NOT(ISERROR(MATCH(N65,_xlfn.ANCHORARRAY(G76),0))),M78&amp;"Por favor no seleccionar los criterios de impacto",N65)</f>
        <v>0</v>
      </c>
      <c r="P65" s="832"/>
      <c r="Q65" s="820"/>
      <c r="R65" s="826"/>
      <c r="S65" s="239">
        <v>2</v>
      </c>
      <c r="T65" s="240"/>
      <c r="U65" s="241" t="str">
        <f t="shared" si="6"/>
        <v/>
      </c>
      <c r="V65" s="242"/>
      <c r="W65" s="242"/>
      <c r="X65" s="243" t="str">
        <f t="shared" si="7"/>
        <v/>
      </c>
      <c r="Y65" s="242"/>
      <c r="Z65" s="242"/>
      <c r="AA65" s="242"/>
      <c r="AB65" s="244" t="str">
        <f>IFERROR(IF(AND(U64="Probabilidad",U65="Probabilidad"),(AD64-(+AD64*X65)),IF(U65="Probabilidad",(M64-(+M64*X65)),IF(U65="Impacto",AD64,""))),"")</f>
        <v/>
      </c>
      <c r="AC65" s="245" t="str">
        <f t="shared" si="4"/>
        <v/>
      </c>
      <c r="AD65" s="246" t="str">
        <f t="shared" si="8"/>
        <v/>
      </c>
      <c r="AE65" s="245" t="str">
        <f t="shared" si="5"/>
        <v/>
      </c>
      <c r="AF65" s="246" t="str">
        <f>IFERROR(IF(AND(U64="Impacto",U65="Impacto"),(AF64-(+AF64*X65)),IF(U65="Impacto",(Q64-(+Q64*X65)),IF(U65="Probabilidad",AF64,""))),"")</f>
        <v/>
      </c>
      <c r="AG65" s="247" t="str">
        <f t="shared" si="9"/>
        <v/>
      </c>
      <c r="AH65" s="248"/>
      <c r="AI65" s="249"/>
      <c r="AJ65" s="250"/>
      <c r="AK65" s="251"/>
      <c r="AL65" s="251"/>
      <c r="AM65" s="249"/>
      <c r="AN65" s="373"/>
      <c r="AO65" s="376"/>
      <c r="AP65" s="376"/>
      <c r="AQ65" s="376"/>
    </row>
    <row r="66" spans="1:43" ht="151.5" customHeight="1" x14ac:dyDescent="0.3">
      <c r="A66" s="633"/>
      <c r="B66" s="1008"/>
      <c r="C66" s="1008"/>
      <c r="D66" s="621"/>
      <c r="E66" s="621"/>
      <c r="F66" s="621"/>
      <c r="G66" s="588"/>
      <c r="H66" s="621"/>
      <c r="I66" s="621"/>
      <c r="J66" s="348"/>
      <c r="K66" s="636"/>
      <c r="L66" s="832"/>
      <c r="M66" s="820"/>
      <c r="N66" s="1002"/>
      <c r="O66" s="820">
        <f>IF(NOT(ISERROR(MATCH(N66,_xlfn.ANCHORARRAY(G77),0))),M79&amp;"Por favor no seleccionar los criterios de impacto",N66)</f>
        <v>0</v>
      </c>
      <c r="P66" s="832"/>
      <c r="Q66" s="820"/>
      <c r="R66" s="826"/>
      <c r="S66" s="239">
        <v>3</v>
      </c>
      <c r="T66" s="254"/>
      <c r="U66" s="241" t="str">
        <f t="shared" si="6"/>
        <v/>
      </c>
      <c r="V66" s="242"/>
      <c r="W66" s="242"/>
      <c r="X66" s="243" t="str">
        <f t="shared" si="7"/>
        <v/>
      </c>
      <c r="Y66" s="242"/>
      <c r="Z66" s="242"/>
      <c r="AA66" s="242"/>
      <c r="AB66" s="244" t="str">
        <f>IFERROR(IF(AND(U65="Probabilidad",U66="Probabilidad"),(AD65-(+AD65*X66)),IF(AND(U65="Impacto",U66="Probabilidad"),(AD64-(+AD64*X66)),IF(U66="Impacto",AD65,""))),"")</f>
        <v/>
      </c>
      <c r="AC66" s="245" t="str">
        <f t="shared" si="4"/>
        <v/>
      </c>
      <c r="AD66" s="246" t="str">
        <f t="shared" si="8"/>
        <v/>
      </c>
      <c r="AE66" s="245" t="str">
        <f t="shared" si="5"/>
        <v/>
      </c>
      <c r="AF66" s="246" t="str">
        <f>IFERROR(IF(AND(U65="Impacto",U66="Impacto"),(AF65-(+AF65*X66)),IF(AND(U65="Probabilidad",U66="Impacto"),(AF64-(+AF64*X66)),IF(U66="Probabilidad",AF65,""))),"")</f>
        <v/>
      </c>
      <c r="AG66" s="247" t="str">
        <f t="shared" si="9"/>
        <v/>
      </c>
      <c r="AH66" s="248"/>
      <c r="AI66" s="249"/>
      <c r="AJ66" s="250"/>
      <c r="AK66" s="251"/>
      <c r="AL66" s="251"/>
      <c r="AM66" s="249"/>
      <c r="AN66" s="373"/>
      <c r="AO66" s="376"/>
      <c r="AP66" s="376"/>
      <c r="AQ66" s="376"/>
    </row>
    <row r="67" spans="1:43" ht="151.5" customHeight="1" x14ac:dyDescent="0.3">
      <c r="A67" s="633"/>
      <c r="B67" s="1008"/>
      <c r="C67" s="1008"/>
      <c r="D67" s="621"/>
      <c r="E67" s="621"/>
      <c r="F67" s="621"/>
      <c r="G67" s="588"/>
      <c r="H67" s="621"/>
      <c r="I67" s="621"/>
      <c r="J67" s="348"/>
      <c r="K67" s="636"/>
      <c r="L67" s="832"/>
      <c r="M67" s="820"/>
      <c r="N67" s="1002"/>
      <c r="O67" s="820">
        <f>IF(NOT(ISERROR(MATCH(N67,_xlfn.ANCHORARRAY(G78),0))),M80&amp;"Por favor no seleccionar los criterios de impacto",N67)</f>
        <v>0</v>
      </c>
      <c r="P67" s="832"/>
      <c r="Q67" s="820"/>
      <c r="R67" s="826"/>
      <c r="S67" s="239">
        <v>4</v>
      </c>
      <c r="T67" s="240"/>
      <c r="U67" s="241" t="str">
        <f t="shared" si="6"/>
        <v/>
      </c>
      <c r="V67" s="242"/>
      <c r="W67" s="242"/>
      <c r="X67" s="243" t="str">
        <f t="shared" si="7"/>
        <v/>
      </c>
      <c r="Y67" s="242"/>
      <c r="Z67" s="242"/>
      <c r="AA67" s="242"/>
      <c r="AB67" s="244" t="str">
        <f>IFERROR(IF(AND(U66="Probabilidad",U67="Probabilidad"),(AD66-(+AD66*X67)),IF(AND(U66="Impacto",U67="Probabilidad"),(AD65-(+AD65*X67)),IF(U67="Impacto",AD66,""))),"")</f>
        <v/>
      </c>
      <c r="AC67" s="245" t="str">
        <f t="shared" si="4"/>
        <v/>
      </c>
      <c r="AD67" s="246" t="str">
        <f t="shared" si="8"/>
        <v/>
      </c>
      <c r="AE67" s="245" t="str">
        <f t="shared" si="5"/>
        <v/>
      </c>
      <c r="AF67" s="246" t="str">
        <f>IFERROR(IF(AND(U66="Impacto",U67="Impacto"),(AF66-(+AF66*X67)),IF(AND(U66="Probabilidad",U67="Impacto"),(AF65-(+AF65*X67)),IF(U67="Probabilidad",AF66,""))),"")</f>
        <v/>
      </c>
      <c r="AG67" s="247" t="str">
        <f t="shared" si="9"/>
        <v/>
      </c>
      <c r="AH67" s="248"/>
      <c r="AI67" s="249"/>
      <c r="AJ67" s="250"/>
      <c r="AK67" s="251"/>
      <c r="AL67" s="251"/>
      <c r="AM67" s="249"/>
      <c r="AN67" s="373"/>
      <c r="AO67" s="376"/>
      <c r="AP67" s="376"/>
      <c r="AQ67" s="376"/>
    </row>
    <row r="68" spans="1:43" ht="151.5" customHeight="1" x14ac:dyDescent="0.3">
      <c r="A68" s="633"/>
      <c r="B68" s="1008"/>
      <c r="C68" s="1008"/>
      <c r="D68" s="621"/>
      <c r="E68" s="621"/>
      <c r="F68" s="621"/>
      <c r="G68" s="588"/>
      <c r="H68" s="621"/>
      <c r="I68" s="621"/>
      <c r="J68" s="348"/>
      <c r="K68" s="636"/>
      <c r="L68" s="832"/>
      <c r="M68" s="820"/>
      <c r="N68" s="1002"/>
      <c r="O68" s="820">
        <f>IF(NOT(ISERROR(MATCH(N68,_xlfn.ANCHORARRAY(G79),0))),M81&amp;"Por favor no seleccionar los criterios de impacto",N68)</f>
        <v>0</v>
      </c>
      <c r="P68" s="832"/>
      <c r="Q68" s="820"/>
      <c r="R68" s="826"/>
      <c r="S68" s="239">
        <v>5</v>
      </c>
      <c r="T68" s="240"/>
      <c r="U68" s="241" t="str">
        <f t="shared" si="6"/>
        <v/>
      </c>
      <c r="V68" s="242"/>
      <c r="W68" s="242"/>
      <c r="X68" s="243" t="str">
        <f t="shared" si="7"/>
        <v/>
      </c>
      <c r="Y68" s="242"/>
      <c r="Z68" s="242"/>
      <c r="AA68" s="242"/>
      <c r="AB68" s="244" t="str">
        <f>IFERROR(IF(AND(U67="Probabilidad",U68="Probabilidad"),(AD67-(+AD67*X68)),IF(AND(U67="Impacto",U68="Probabilidad"),(AD66-(+AD66*X68)),IF(U68="Impacto",AD67,""))),"")</f>
        <v/>
      </c>
      <c r="AC68" s="245" t="str">
        <f t="shared" si="4"/>
        <v/>
      </c>
      <c r="AD68" s="246" t="str">
        <f t="shared" si="8"/>
        <v/>
      </c>
      <c r="AE68" s="245" t="str">
        <f t="shared" si="5"/>
        <v/>
      </c>
      <c r="AF68" s="246" t="str">
        <f>IFERROR(IF(AND(U67="Impacto",U68="Impacto"),(AF67-(+AF67*X68)),IF(AND(U67="Probabilidad",U68="Impacto"),(AF66-(+AF66*X68)),IF(U68="Probabilidad",AF67,""))),"")</f>
        <v/>
      </c>
      <c r="AG68" s="247" t="str">
        <f t="shared" si="9"/>
        <v/>
      </c>
      <c r="AH68" s="248"/>
      <c r="AI68" s="249"/>
      <c r="AJ68" s="250"/>
      <c r="AK68" s="251"/>
      <c r="AL68" s="251"/>
      <c r="AM68" s="249"/>
      <c r="AN68" s="373"/>
      <c r="AO68" s="376"/>
      <c r="AP68" s="376"/>
      <c r="AQ68" s="376"/>
    </row>
    <row r="69" spans="1:43" ht="151.5" customHeight="1" x14ac:dyDescent="0.3">
      <c r="A69" s="634"/>
      <c r="B69" s="1009"/>
      <c r="C69" s="1009"/>
      <c r="D69" s="622"/>
      <c r="E69" s="622"/>
      <c r="F69" s="622"/>
      <c r="G69" s="589"/>
      <c r="H69" s="622"/>
      <c r="I69" s="622"/>
      <c r="J69" s="349"/>
      <c r="K69" s="637"/>
      <c r="L69" s="833"/>
      <c r="M69" s="821"/>
      <c r="N69" s="1003"/>
      <c r="O69" s="821">
        <f>IF(NOT(ISERROR(MATCH(N69,_xlfn.ANCHORARRAY(G80),0))),M82&amp;"Por favor no seleccionar los criterios de impacto",N69)</f>
        <v>0</v>
      </c>
      <c r="P69" s="833"/>
      <c r="Q69" s="821"/>
      <c r="R69" s="827"/>
      <c r="S69" s="239">
        <v>6</v>
      </c>
      <c r="T69" s="240"/>
      <c r="U69" s="241" t="str">
        <f t="shared" si="6"/>
        <v/>
      </c>
      <c r="V69" s="242"/>
      <c r="W69" s="242"/>
      <c r="X69" s="243" t="str">
        <f t="shared" si="7"/>
        <v/>
      </c>
      <c r="Y69" s="242"/>
      <c r="Z69" s="242"/>
      <c r="AA69" s="242"/>
      <c r="AB69" s="244" t="str">
        <f>IFERROR(IF(AND(U68="Probabilidad",U69="Probabilidad"),(AD68-(+AD68*X69)),IF(AND(U68="Impacto",U69="Probabilidad"),(AD67-(+AD67*X69)),IF(U69="Impacto",AD68,""))),"")</f>
        <v/>
      </c>
      <c r="AC69" s="245" t="str">
        <f t="shared" si="4"/>
        <v/>
      </c>
      <c r="AD69" s="246" t="str">
        <f t="shared" si="8"/>
        <v/>
      </c>
      <c r="AE69" s="245" t="str">
        <f t="shared" si="5"/>
        <v/>
      </c>
      <c r="AF69" s="246" t="str">
        <f>IFERROR(IF(AND(U68="Impacto",U69="Impacto"),(AF68-(+AF68*X69)),IF(AND(U68="Probabilidad",U69="Impacto"),(AF67-(+AF67*X69)),IF(U69="Probabilidad",AF68,""))),"")</f>
        <v/>
      </c>
      <c r="AG69" s="247" t="str">
        <f t="shared" si="9"/>
        <v/>
      </c>
      <c r="AH69" s="248"/>
      <c r="AI69" s="249"/>
      <c r="AJ69" s="250"/>
      <c r="AK69" s="251"/>
      <c r="AL69" s="251"/>
      <c r="AM69" s="249"/>
      <c r="AN69" s="373"/>
      <c r="AO69" s="376"/>
      <c r="AP69" s="376"/>
      <c r="AQ69" s="376"/>
    </row>
    <row r="70" spans="1:43" ht="49.5" customHeight="1" x14ac:dyDescent="0.3">
      <c r="A70" s="256"/>
      <c r="B70" s="353"/>
      <c r="C70" s="353"/>
      <c r="D70" s="638" t="s">
        <v>565</v>
      </c>
      <c r="E70" s="639"/>
      <c r="F70" s="639"/>
      <c r="G70" s="639"/>
      <c r="H70" s="639"/>
      <c r="I70" s="639"/>
      <c r="J70" s="639"/>
      <c r="K70" s="639"/>
      <c r="L70" s="639"/>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c r="AL70" s="639"/>
      <c r="AM70" s="639"/>
      <c r="AN70" s="640"/>
    </row>
    <row r="72" spans="1:43" x14ac:dyDescent="0.3">
      <c r="A72" s="232"/>
      <c r="B72" s="232"/>
      <c r="C72" s="232"/>
      <c r="D72" s="257" t="s">
        <v>566</v>
      </c>
      <c r="E72" s="232"/>
      <c r="F72" s="232"/>
      <c r="H72" s="232"/>
      <c r="I72" s="232"/>
      <c r="J72" s="232"/>
    </row>
  </sheetData>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'https://d.docs.live.net/Users/angelica.patino/Downloads/[1.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9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A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B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C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(2)'!$A$20:$A$21</xm:f>
          </x14:formula1>
          <xm:sqref>AN10:AN69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7" sqref="B7:B12"/>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41" t="s">
        <v>567</v>
      </c>
      <c r="C2" s="641"/>
      <c r="D2" s="641"/>
      <c r="E2" s="641"/>
      <c r="F2" s="641"/>
      <c r="G2" s="641"/>
      <c r="H2" s="641"/>
      <c r="I2" s="641"/>
      <c r="J2" s="642" t="s">
        <v>463</v>
      </c>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41"/>
      <c r="C3" s="641"/>
      <c r="D3" s="641"/>
      <c r="E3" s="641"/>
      <c r="F3" s="641"/>
      <c r="G3" s="641"/>
      <c r="H3" s="641"/>
      <c r="I3" s="641"/>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41"/>
      <c r="C4" s="641"/>
      <c r="D4" s="641"/>
      <c r="E4" s="641"/>
      <c r="F4" s="641"/>
      <c r="G4" s="641"/>
      <c r="H4" s="641"/>
      <c r="I4" s="641"/>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3" t="s">
        <v>568</v>
      </c>
      <c r="C6" s="643"/>
      <c r="D6" s="644"/>
      <c r="E6" s="645" t="s">
        <v>569</v>
      </c>
      <c r="F6" s="646"/>
      <c r="G6" s="646"/>
      <c r="H6" s="646"/>
      <c r="I6" s="647"/>
      <c r="J6" s="654" t="str">
        <f>IF(AND('Mapa final SI'!$L$10="Muy Alta",'Mapa final SI'!$P$10="Leve"),CONCATENATE("R",'Mapa final SI'!$A$10),"")</f>
        <v/>
      </c>
      <c r="K6" s="655"/>
      <c r="L6" s="655" t="str">
        <f>IF(AND('Mapa final SI'!$L$16="Muy Alta",'Mapa final SI'!$P$16="Leve"),CONCATENATE("R",'Mapa final SI'!$A$16),"")</f>
        <v/>
      </c>
      <c r="M6" s="655"/>
      <c r="N6" s="655" t="str">
        <f>IF(AND('Mapa final SI'!$L$22="Muy Alta",'Mapa final SI'!$P$22="Leve"),CONCATENATE("R",'Mapa final SI'!$A$22),"")</f>
        <v/>
      </c>
      <c r="O6" s="658"/>
      <c r="P6" s="654" t="str">
        <f>IF(AND('Mapa final SI'!$L$10="Muy Alta",'Mapa final SI'!$P$10="Menor"),CONCATENATE("R",'Mapa final SI'!$A$10),"")</f>
        <v/>
      </c>
      <c r="Q6" s="655"/>
      <c r="R6" s="655" t="str">
        <f>IF(AND('Mapa final SI'!$L$16="Muy Alta",'Mapa final SI'!$P$16="Menor"),CONCATENATE("R",'Mapa final SI'!$A$16),"")</f>
        <v/>
      </c>
      <c r="S6" s="655"/>
      <c r="T6" s="655" t="str">
        <f>IF(AND('Mapa final SI'!$L$22="Muy Alta",'Mapa final SI'!$P$22="Menor"),CONCATENATE("R",'Mapa final SI'!$A$22),"")</f>
        <v/>
      </c>
      <c r="U6" s="658"/>
      <c r="V6" s="654" t="str">
        <f>IF(AND('Mapa final SI'!$L$10="Muy Alta",'Mapa final SI'!$P$10="Moderado"),CONCATENATE("R",'Mapa final SI'!$A$10),"")</f>
        <v/>
      </c>
      <c r="W6" s="655"/>
      <c r="X6" s="655" t="str">
        <f>IF(AND('Mapa final SI'!$L$16="Muy Alta",'Mapa final SI'!$P$16="Moderado"),CONCATENATE("R",'Mapa final SI'!$A$16),"")</f>
        <v/>
      </c>
      <c r="Y6" s="655"/>
      <c r="Z6" s="655" t="str">
        <f>IF(AND('Mapa final SI'!$L$22="Muy Alta",'Mapa final SI'!$P$22="Moderado"),CONCATENATE("R",'Mapa final SI'!$A$22),"")</f>
        <v/>
      </c>
      <c r="AA6" s="658"/>
      <c r="AB6" s="654" t="str">
        <f>IF(AND('Mapa final SI'!$L$10="Muy Alta",'Mapa final SI'!$P$10="Mayor"),CONCATENATE("R",'Mapa final SI'!$A$10),"")</f>
        <v/>
      </c>
      <c r="AC6" s="655"/>
      <c r="AD6" s="655" t="str">
        <f>IF(AND('Mapa final SI'!$L$16="Muy Alta",'Mapa final SI'!$P$16="Mayor"),CONCATENATE("R",'Mapa final SI'!$A$16),"")</f>
        <v/>
      </c>
      <c r="AE6" s="655"/>
      <c r="AF6" s="655" t="str">
        <f>IF(AND('Mapa final SI'!$L$22="Muy Alta",'Mapa final SI'!$P$22="Mayor"),CONCATENATE("R",'Mapa final SI'!$A$22),"")</f>
        <v/>
      </c>
      <c r="AG6" s="658"/>
      <c r="AH6" s="660" t="str">
        <f>IF(AND('Mapa final SI'!$L$10="Muy Alta",'Mapa final SI'!$P$10="Catastrófico"),CONCATENATE("R",'Mapa final SI'!$A$10),"")</f>
        <v/>
      </c>
      <c r="AI6" s="661"/>
      <c r="AJ6" s="661" t="str">
        <f>IF(AND('Mapa final SI'!$L$16="Muy Alta",'Mapa final SI'!$P$16="Catastrófico"),CONCATENATE("R",'Mapa final SI'!$A$16),"")</f>
        <v/>
      </c>
      <c r="AK6" s="661"/>
      <c r="AL6" s="661" t="str">
        <f>IF(AND('Mapa final SI'!$L$22="Muy Alta",'Mapa final SI'!$P$22="Catastrófico"),CONCATENATE("R",'Mapa final SI'!$A$22),"")</f>
        <v/>
      </c>
      <c r="AM6" s="664"/>
      <c r="AO6" s="666" t="s">
        <v>570</v>
      </c>
      <c r="AP6" s="667"/>
      <c r="AQ6" s="667"/>
      <c r="AR6" s="667"/>
      <c r="AS6" s="667"/>
      <c r="AT6" s="66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3"/>
      <c r="C7" s="643"/>
      <c r="D7" s="644"/>
      <c r="E7" s="648"/>
      <c r="F7" s="649"/>
      <c r="G7" s="649"/>
      <c r="H7" s="649"/>
      <c r="I7" s="650"/>
      <c r="J7" s="656"/>
      <c r="K7" s="657"/>
      <c r="L7" s="657"/>
      <c r="M7" s="657"/>
      <c r="N7" s="657"/>
      <c r="O7" s="659"/>
      <c r="P7" s="656"/>
      <c r="Q7" s="657"/>
      <c r="R7" s="657"/>
      <c r="S7" s="657"/>
      <c r="T7" s="657"/>
      <c r="U7" s="659"/>
      <c r="V7" s="656"/>
      <c r="W7" s="657"/>
      <c r="X7" s="657"/>
      <c r="Y7" s="657"/>
      <c r="Z7" s="657"/>
      <c r="AA7" s="659"/>
      <c r="AB7" s="656"/>
      <c r="AC7" s="657"/>
      <c r="AD7" s="657"/>
      <c r="AE7" s="657"/>
      <c r="AF7" s="657"/>
      <c r="AG7" s="659"/>
      <c r="AH7" s="662"/>
      <c r="AI7" s="663"/>
      <c r="AJ7" s="663"/>
      <c r="AK7" s="663"/>
      <c r="AL7" s="663"/>
      <c r="AM7" s="665"/>
      <c r="AN7" s="15"/>
      <c r="AO7" s="669"/>
      <c r="AP7" s="670"/>
      <c r="AQ7" s="670"/>
      <c r="AR7" s="670"/>
      <c r="AS7" s="670"/>
      <c r="AT7" s="67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3"/>
      <c r="C8" s="643"/>
      <c r="D8" s="644"/>
      <c r="E8" s="648"/>
      <c r="F8" s="649"/>
      <c r="G8" s="649"/>
      <c r="H8" s="649"/>
      <c r="I8" s="650"/>
      <c r="J8" s="656" t="str">
        <f>IF(AND('Mapa final SI'!$L$28="Muy Alta",'Mapa final SI'!$P$28="Leve"),CONCATENATE("R",'Mapa final'!$A$28),"")</f>
        <v/>
      </c>
      <c r="K8" s="657"/>
      <c r="L8" s="657" t="str">
        <f>IF(AND('Mapa final SI'!$L$34="Muy Alta",'Mapa final SI'!$P$34="Leve"),CONCATENATE("R",'Mapa final'!$A$34),"")</f>
        <v/>
      </c>
      <c r="M8" s="657"/>
      <c r="N8" s="657" t="str">
        <f>IF(AND('Mapa final SI'!$L$40="Muy Alta",'Mapa final SI'!$P$40="Leve"),CONCATENATE("R",'Mapa final'!$A$40),"")</f>
        <v/>
      </c>
      <c r="O8" s="659"/>
      <c r="P8" s="656" t="str">
        <f>IF(AND('Mapa final SI'!$L$28="Muy Alta",'Mapa final SI'!$P$28="Menor"),CONCATENATE("R",'Mapa final'!$A$28),"")</f>
        <v/>
      </c>
      <c r="Q8" s="657"/>
      <c r="R8" s="657" t="str">
        <f>IF(AND('Mapa final SI'!$L$34="Muy Alta",'Mapa final SI'!$P$34="Menor"),CONCATENATE("R",'Mapa final'!$A$34),"")</f>
        <v/>
      </c>
      <c r="S8" s="657"/>
      <c r="T8" s="657" t="str">
        <f>IF(AND('Mapa final SI'!$L$40="Muy Alta",'Mapa final SI'!$P$40="Menor"),CONCATENATE("R",'Mapa final'!$A$40),"")</f>
        <v/>
      </c>
      <c r="U8" s="659"/>
      <c r="V8" s="656" t="str">
        <f>IF(AND('Mapa final SI'!$L$28="Muy Alta",'Mapa final SI'!$P$28="Moderado"),CONCATENATE("R",'Mapa final'!$A$28),"")</f>
        <v/>
      </c>
      <c r="W8" s="657"/>
      <c r="X8" s="657" t="str">
        <f>IF(AND('Mapa final SI'!$L$34="Muy Alta",'Mapa final SI'!$P$34="Moderado"),CONCATENATE("R",'Mapa final'!$A$34),"")</f>
        <v/>
      </c>
      <c r="Y8" s="657"/>
      <c r="Z8" s="657" t="str">
        <f>IF(AND('Mapa final SI'!$L$40="Muy Alta",'Mapa final SI'!$P$40="Moderado"),CONCATENATE("R",'Mapa final'!$A$40),"")</f>
        <v/>
      </c>
      <c r="AA8" s="659"/>
      <c r="AB8" s="656" t="str">
        <f>IF(AND('Mapa final SI'!$L$28="Muy Alta",'Mapa final SI'!$P$28="Mayor"),CONCATENATE("R",'Mapa final'!$A$28),"")</f>
        <v/>
      </c>
      <c r="AC8" s="657"/>
      <c r="AD8" s="657" t="str">
        <f>IF(AND('Mapa final SI'!$L$34="Muy Alta",'Mapa final SI'!$P$34="Mayor"),CONCATENATE("R",'Mapa final'!$A$34),"")</f>
        <v/>
      </c>
      <c r="AE8" s="657"/>
      <c r="AF8" s="657" t="str">
        <f>IF(AND('Mapa final SI'!$L$40="Muy Alta",'Mapa final SI'!$P$40="Mayor"),CONCATENATE("R",'Mapa final'!$A$40),"")</f>
        <v/>
      </c>
      <c r="AG8" s="659"/>
      <c r="AH8" s="662" t="str">
        <f>IF(AND('Mapa final SI'!$L$28="Muy Alta",'Mapa final SI'!$P$28="Catastrófico"),CONCATENATE("R",'Mapa final'!$A$28),"")</f>
        <v/>
      </c>
      <c r="AI8" s="663"/>
      <c r="AJ8" s="663" t="str">
        <f>IF(AND('Mapa final SI'!$L$34="Muy Alta",'Mapa final SI'!$P$34="Catastrófico"),CONCATENATE("R",'Mapa final'!$A$34),"")</f>
        <v/>
      </c>
      <c r="AK8" s="663"/>
      <c r="AL8" s="663" t="str">
        <f>IF(AND('Mapa final SI'!$L$40="Muy Alta",'Mapa final SI'!$P$40="Catastrófico"),CONCATENATE("R",'Mapa final'!$A$40),"")</f>
        <v/>
      </c>
      <c r="AM8" s="665"/>
      <c r="AN8" s="15"/>
      <c r="AO8" s="669"/>
      <c r="AP8" s="670"/>
      <c r="AQ8" s="670"/>
      <c r="AR8" s="670"/>
      <c r="AS8" s="670"/>
      <c r="AT8" s="67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3"/>
      <c r="C9" s="643"/>
      <c r="D9" s="644"/>
      <c r="E9" s="648"/>
      <c r="F9" s="649"/>
      <c r="G9" s="649"/>
      <c r="H9" s="649"/>
      <c r="I9" s="650"/>
      <c r="J9" s="656"/>
      <c r="K9" s="657"/>
      <c r="L9" s="657"/>
      <c r="M9" s="657"/>
      <c r="N9" s="657"/>
      <c r="O9" s="659"/>
      <c r="P9" s="656"/>
      <c r="Q9" s="657"/>
      <c r="R9" s="657"/>
      <c r="S9" s="657"/>
      <c r="T9" s="657"/>
      <c r="U9" s="659"/>
      <c r="V9" s="656"/>
      <c r="W9" s="657"/>
      <c r="X9" s="657"/>
      <c r="Y9" s="657"/>
      <c r="Z9" s="657"/>
      <c r="AA9" s="659"/>
      <c r="AB9" s="656"/>
      <c r="AC9" s="657"/>
      <c r="AD9" s="657"/>
      <c r="AE9" s="657"/>
      <c r="AF9" s="657"/>
      <c r="AG9" s="659"/>
      <c r="AH9" s="662"/>
      <c r="AI9" s="663"/>
      <c r="AJ9" s="663"/>
      <c r="AK9" s="663"/>
      <c r="AL9" s="663"/>
      <c r="AM9" s="665"/>
      <c r="AN9" s="15"/>
      <c r="AO9" s="669"/>
      <c r="AP9" s="670"/>
      <c r="AQ9" s="670"/>
      <c r="AR9" s="670"/>
      <c r="AS9" s="670"/>
      <c r="AT9" s="67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3"/>
      <c r="C10" s="643"/>
      <c r="D10" s="644"/>
      <c r="E10" s="648"/>
      <c r="F10" s="649"/>
      <c r="G10" s="649"/>
      <c r="H10" s="649"/>
      <c r="I10" s="650"/>
      <c r="J10" s="656" t="str">
        <f>IF(AND('Mapa final SI'!$L$46="Muy Alta",'Mapa final SI'!$P$46="Leve"),CONCATENATE("R",'Mapa final'!$A$46),"")</f>
        <v/>
      </c>
      <c r="K10" s="657"/>
      <c r="L10" s="657" t="str">
        <f>IF(AND('Mapa final SI'!$L$52="Muy Alta",'Mapa final SI'!$P$52="Leve"),CONCATENATE("R",'Mapa final'!$A$52),"")</f>
        <v/>
      </c>
      <c r="M10" s="657"/>
      <c r="N10" s="657" t="str">
        <f>IF(AND('Mapa final SI'!$L$58="Muy Alta",'Mapa final SI'!$P$58="Leve"),CONCATENATE("R",'Mapa final'!$A$58),"")</f>
        <v/>
      </c>
      <c r="O10" s="659"/>
      <c r="P10" s="656" t="str">
        <f>IF(AND('Mapa final SI'!$L$46="Muy Alta",'Mapa final SI'!$P$46="Menor"),CONCATENATE("R",'Mapa final'!$A$46),"")</f>
        <v/>
      </c>
      <c r="Q10" s="657"/>
      <c r="R10" s="657" t="str">
        <f>IF(AND('Mapa final SI'!$L$52="Muy Alta",'Mapa final SI'!$P$52="Menor"),CONCATENATE("R",'Mapa final'!$A$52),"")</f>
        <v/>
      </c>
      <c r="S10" s="657"/>
      <c r="T10" s="657" t="str">
        <f>IF(AND('Mapa final SI'!$L$58="Muy Alta",'Mapa final SI'!$P$58="Menor"),CONCATENATE("R",'Mapa final'!$A$58),"")</f>
        <v/>
      </c>
      <c r="U10" s="659"/>
      <c r="V10" s="656" t="str">
        <f>IF(AND('Mapa final SI'!$L$46="Muy Alta",'Mapa final SI'!$P$46="Moderado"),CONCATENATE("R",'Mapa final'!$A$46),"")</f>
        <v/>
      </c>
      <c r="W10" s="657"/>
      <c r="X10" s="657" t="str">
        <f>IF(AND('Mapa final SI'!$L$52="Muy Alta",'Mapa final SI'!$P$52="Moderado"),CONCATENATE("R",'Mapa final'!$A$52),"")</f>
        <v/>
      </c>
      <c r="Y10" s="657"/>
      <c r="Z10" s="657" t="str">
        <f>IF(AND('Mapa final SI'!$L$58="Muy Alta",'Mapa final SI'!$P$58="Moderado"),CONCATENATE("R",'Mapa final'!$A$58),"")</f>
        <v/>
      </c>
      <c r="AA10" s="659"/>
      <c r="AB10" s="656" t="str">
        <f>IF(AND('Mapa final SI'!$L$46="Muy Alta",'Mapa final SI'!$P$46="Mayor"),CONCATENATE("R",'Mapa final'!$A$46),"")</f>
        <v/>
      </c>
      <c r="AC10" s="657"/>
      <c r="AD10" s="657" t="str">
        <f>IF(AND('Mapa final SI'!$L$52="Muy Alta",'Mapa final SI'!$P$52="Mayor"),CONCATENATE("R",'Mapa final'!$A$52),"")</f>
        <v/>
      </c>
      <c r="AE10" s="657"/>
      <c r="AF10" s="657" t="str">
        <f>IF(AND('Mapa final SI'!$L$58="Muy Alta",'Mapa final SI'!$P$58="Mayor"),CONCATENATE("R",'Mapa final'!$A$58),"")</f>
        <v/>
      </c>
      <c r="AG10" s="659"/>
      <c r="AH10" s="662" t="str">
        <f>IF(AND('Mapa final SI'!$L$46="Muy Alta",'Mapa final SI'!$P$46="Catastrófico"),CONCATENATE("R",'Mapa final'!$A$46),"")</f>
        <v/>
      </c>
      <c r="AI10" s="663"/>
      <c r="AJ10" s="663" t="str">
        <f>IF(AND('Mapa final SI'!$L$52="Muy Alta",'Mapa final SI'!$P$52="Catastrófico"),CONCATENATE("R",'Mapa final'!$A$52),"")</f>
        <v/>
      </c>
      <c r="AK10" s="663"/>
      <c r="AL10" s="663" t="str">
        <f>IF(AND('Mapa final SI'!$L$58="Muy Alta",'Mapa final SI'!$P$58="Catastrófico"),CONCATENATE("R",'Mapa final'!$A$58),"")</f>
        <v/>
      </c>
      <c r="AM10" s="665"/>
      <c r="AN10" s="15"/>
      <c r="AO10" s="669"/>
      <c r="AP10" s="670"/>
      <c r="AQ10" s="670"/>
      <c r="AR10" s="670"/>
      <c r="AS10" s="670"/>
      <c r="AT10" s="67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3"/>
      <c r="C11" s="643"/>
      <c r="D11" s="644"/>
      <c r="E11" s="648"/>
      <c r="F11" s="649"/>
      <c r="G11" s="649"/>
      <c r="H11" s="649"/>
      <c r="I11" s="650"/>
      <c r="J11" s="656"/>
      <c r="K11" s="657"/>
      <c r="L11" s="657"/>
      <c r="M11" s="657"/>
      <c r="N11" s="657"/>
      <c r="O11" s="659"/>
      <c r="P11" s="656"/>
      <c r="Q11" s="657"/>
      <c r="R11" s="657"/>
      <c r="S11" s="657"/>
      <c r="T11" s="657"/>
      <c r="U11" s="659"/>
      <c r="V11" s="656"/>
      <c r="W11" s="657"/>
      <c r="X11" s="657"/>
      <c r="Y11" s="657"/>
      <c r="Z11" s="657"/>
      <c r="AA11" s="659"/>
      <c r="AB11" s="656"/>
      <c r="AC11" s="657"/>
      <c r="AD11" s="657"/>
      <c r="AE11" s="657"/>
      <c r="AF11" s="657"/>
      <c r="AG11" s="659"/>
      <c r="AH11" s="662"/>
      <c r="AI11" s="663"/>
      <c r="AJ11" s="663"/>
      <c r="AK11" s="663"/>
      <c r="AL11" s="663"/>
      <c r="AM11" s="665"/>
      <c r="AN11" s="15"/>
      <c r="AO11" s="669"/>
      <c r="AP11" s="670"/>
      <c r="AQ11" s="670"/>
      <c r="AR11" s="670"/>
      <c r="AS11" s="670"/>
      <c r="AT11" s="67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3"/>
      <c r="C12" s="643"/>
      <c r="D12" s="644"/>
      <c r="E12" s="648"/>
      <c r="F12" s="649"/>
      <c r="G12" s="649"/>
      <c r="H12" s="649"/>
      <c r="I12" s="650"/>
      <c r="J12" s="656" t="str">
        <f>IF(AND('Mapa final SI'!$L$64="Muy Alta",'Mapa final SI'!$P$64="Leve"),CONCATENATE("R",'Mapa final SI'!$A$64),"")</f>
        <v/>
      </c>
      <c r="K12" s="657"/>
      <c r="L12" s="657" t="str">
        <f>IF(AND('Mapa final SI'!$L$70="Muy Alta",'Mapa final SI'!$P$70="Leve"),CONCATENATE("R",'Mapa final SI'!$A$70),"")</f>
        <v/>
      </c>
      <c r="M12" s="657"/>
      <c r="N12" s="657" t="str">
        <f>IF(AND('Mapa final SI'!$L$76="Muy Alta",'Mapa final SI'!$P$76="Leve"),CONCATENATE("R",'Mapa final SI'!$A$76),"")</f>
        <v/>
      </c>
      <c r="O12" s="659"/>
      <c r="P12" s="656" t="str">
        <f>IF(AND('Mapa final SI'!$L$64="Muy Alta",'Mapa final SI'!$P$64="Menor"),CONCATENATE("R",'Mapa final SI'!$A$64),"")</f>
        <v/>
      </c>
      <c r="Q12" s="657"/>
      <c r="R12" s="657" t="str">
        <f>IF(AND('Mapa final SI'!$L$70="Muy Alta",'Mapa final SI'!$P$70="Menor"),CONCATENATE("R",'Mapa final SI'!$A$70),"")</f>
        <v/>
      </c>
      <c r="S12" s="657"/>
      <c r="T12" s="657" t="str">
        <f>IF(AND('Mapa final SI'!$L$76="Muy Alta",'Mapa final SI'!$P$76="Menor"),CONCATENATE("R",'Mapa final SI'!$A$76),"")</f>
        <v/>
      </c>
      <c r="U12" s="659"/>
      <c r="V12" s="656" t="str">
        <f>IF(AND('Mapa final SI'!$L$64="Muy Alta",'Mapa final SI'!$P$64="Moderado"),CONCATENATE("R",'Mapa final SI'!$A$64),"")</f>
        <v/>
      </c>
      <c r="W12" s="657"/>
      <c r="X12" s="657" t="str">
        <f>IF(AND('Mapa final SI'!$L$70="Muy Alta",'Mapa final SI'!$P$70="Moderado"),CONCATENATE("R",'Mapa final SI'!$A$70),"")</f>
        <v/>
      </c>
      <c r="Y12" s="657"/>
      <c r="Z12" s="657" t="str">
        <f>IF(AND('Mapa final SI'!$L$76="Muy Alta",'Mapa final SI'!$P$76="Moderado"),CONCATENATE("R",'Mapa final SI'!$A$76),"")</f>
        <v/>
      </c>
      <c r="AA12" s="659"/>
      <c r="AB12" s="656" t="str">
        <f>IF(AND('Mapa final SI'!$L$64="Muy Alta",'Mapa final SI'!$P$64="Mayor"),CONCATENATE("R",'Mapa final SI'!$A$64),"")</f>
        <v/>
      </c>
      <c r="AC12" s="657"/>
      <c r="AD12" s="657" t="str">
        <f>IF(AND('Mapa final SI'!$L$70="Muy Alta",'Mapa final SI'!$P$70="Mayor"),CONCATENATE("R",'Mapa final SI'!$A$70),"")</f>
        <v/>
      </c>
      <c r="AE12" s="657"/>
      <c r="AF12" s="657" t="str">
        <f>IF(AND('Mapa final SI'!$L$76="Muy Alta",'Mapa final SI'!$P$76="Mayor"),CONCATENATE("R",'Mapa final SI'!$A$76),"")</f>
        <v/>
      </c>
      <c r="AG12" s="659"/>
      <c r="AH12" s="662" t="str">
        <f>IF(AND('Mapa final SI'!$L$64="Muy Alta",'Mapa final SI'!$P$64="Catastrófico"),CONCATENATE("R",'Mapa final SI'!$A$64),"")</f>
        <v/>
      </c>
      <c r="AI12" s="663"/>
      <c r="AJ12" s="663" t="str">
        <f>IF(AND('Mapa final SI'!$L$70="Muy Alta",'Mapa final SI'!$P$70="Catastrófico"),CONCATENATE("R",'Mapa final SI'!$A$70),"")</f>
        <v/>
      </c>
      <c r="AK12" s="663"/>
      <c r="AL12" s="663" t="str">
        <f>IF(AND('Mapa final SI'!$L$76="Muy Alta",'Mapa final SI'!$P$76="Catastrófico"),CONCATENATE("R",'Mapa final SI'!$A$76),"")</f>
        <v/>
      </c>
      <c r="AM12" s="665"/>
      <c r="AN12" s="15"/>
      <c r="AO12" s="669"/>
      <c r="AP12" s="670"/>
      <c r="AQ12" s="670"/>
      <c r="AR12" s="670"/>
      <c r="AS12" s="670"/>
      <c r="AT12" s="67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3"/>
      <c r="C13" s="643"/>
      <c r="D13" s="644"/>
      <c r="E13" s="651"/>
      <c r="F13" s="652"/>
      <c r="G13" s="652"/>
      <c r="H13" s="652"/>
      <c r="I13" s="653"/>
      <c r="J13" s="656"/>
      <c r="K13" s="657"/>
      <c r="L13" s="657"/>
      <c r="M13" s="657"/>
      <c r="N13" s="657"/>
      <c r="O13" s="659"/>
      <c r="P13" s="656"/>
      <c r="Q13" s="657"/>
      <c r="R13" s="657"/>
      <c r="S13" s="657"/>
      <c r="T13" s="657"/>
      <c r="U13" s="659"/>
      <c r="V13" s="656"/>
      <c r="W13" s="657"/>
      <c r="X13" s="657"/>
      <c r="Y13" s="657"/>
      <c r="Z13" s="657"/>
      <c r="AA13" s="659"/>
      <c r="AB13" s="656"/>
      <c r="AC13" s="657"/>
      <c r="AD13" s="657"/>
      <c r="AE13" s="657"/>
      <c r="AF13" s="657"/>
      <c r="AG13" s="659"/>
      <c r="AH13" s="683"/>
      <c r="AI13" s="675"/>
      <c r="AJ13" s="675"/>
      <c r="AK13" s="675"/>
      <c r="AL13" s="675"/>
      <c r="AM13" s="676"/>
      <c r="AN13" s="15"/>
      <c r="AO13" s="672"/>
      <c r="AP13" s="673"/>
      <c r="AQ13" s="673"/>
      <c r="AR13" s="673"/>
      <c r="AS13" s="673"/>
      <c r="AT13" s="6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3"/>
      <c r="C14" s="643"/>
      <c r="D14" s="644"/>
      <c r="E14" s="645" t="s">
        <v>571</v>
      </c>
      <c r="F14" s="646"/>
      <c r="G14" s="646"/>
      <c r="H14" s="646"/>
      <c r="I14" s="646"/>
      <c r="J14" s="677" t="str">
        <f>IF(AND('Mapa final SI'!$P$10="Alta",'Mapa final SI'!$P$10="Leve"),CONCATENATE("R",'Mapa final'!$A$10),"")</f>
        <v/>
      </c>
      <c r="K14" s="678"/>
      <c r="L14" s="678" t="str">
        <f>IF(AND('Mapa final SI'!$P$16="Alta",'Mapa final SI'!$P$16="Leve"),CONCATENATE("R",'Mapa final'!$A$16),"")</f>
        <v/>
      </c>
      <c r="M14" s="678"/>
      <c r="N14" s="678" t="str">
        <f>IF(AND('Mapa final SI'!$L$22="Alta",'Mapa final SI'!$P$22="Leve"),CONCATENATE("R",'Mapa final SI'!$A$22),"")</f>
        <v/>
      </c>
      <c r="O14" s="681"/>
      <c r="P14" s="677" t="str">
        <f>IF(AND('Mapa final SI'!$L$10="Alta",'Mapa final SI'!$P$10="Menor"),CONCATENATE("R",'Mapa final SI'!$A$10),"")</f>
        <v/>
      </c>
      <c r="Q14" s="678"/>
      <c r="R14" s="678" t="str">
        <f>IF(AND('Mapa final SI'!$L$16="Alta",'Mapa final SI'!$P$16="Menor"),CONCATENATE("R",'Mapa final SI'!$A$16),"")</f>
        <v/>
      </c>
      <c r="S14" s="678"/>
      <c r="T14" s="678" t="str">
        <f>IF(AND('Mapa final SI'!$L$22="Alta",'Mapa final SI'!$P$22="Menor"),CONCATENATE("R",'Mapa final SI'!$A$22),"")</f>
        <v/>
      </c>
      <c r="U14" s="681"/>
      <c r="V14" s="654" t="str">
        <f>IF(AND('Mapa final SI'!$L$10="Alta",'Mapa final SI'!$P$10="Moderado"),CONCATENATE("R",'Mapa final SI'!$A$10),"")</f>
        <v/>
      </c>
      <c r="W14" s="655"/>
      <c r="X14" s="655" t="str">
        <f>IF(AND('Mapa final SI'!$L$16="Alta",'Mapa final SI'!$P$16="Moderado"),CONCATENATE("R",'Mapa final SI'!$A$16),"")</f>
        <v/>
      </c>
      <c r="Y14" s="655"/>
      <c r="Z14" s="655" t="str">
        <f>IF(AND('Mapa final SI'!$L$22="Alta",'Mapa final SI'!$P$22="Moderado"),CONCATENATE("R",'Mapa final SI'!$A$22),"")</f>
        <v/>
      </c>
      <c r="AA14" s="658"/>
      <c r="AB14" s="654" t="str">
        <f>IF(AND('Mapa final SI'!$L$10="Alta",'Mapa final SI'!$P$10="Mayor"),CONCATENATE("R",'Mapa final SI'!$A$10),"")</f>
        <v/>
      </c>
      <c r="AC14" s="655"/>
      <c r="AD14" s="655" t="str">
        <f>IF(AND('Mapa final SI'!$L$16="Alta",'Mapa final SI'!$P$16="Mayor"),CONCATENATE("R",'Mapa final SI'!$A$16),"")</f>
        <v/>
      </c>
      <c r="AE14" s="655"/>
      <c r="AF14" s="655" t="str">
        <f>IF(AND('Mapa final SI'!$L$22="Alta",'Mapa final SI'!$P$22="Mayor"),CONCATENATE("R",'Mapa final SI'!$A$22),"")</f>
        <v/>
      </c>
      <c r="AG14" s="658"/>
      <c r="AH14" s="660" t="str">
        <f>IF(AND('Mapa final SI'!$L$10="Alta",'Mapa final SI'!$P$10="Catastrófico"),CONCATENATE("R",'Mapa final SI'!$A$10),"")</f>
        <v/>
      </c>
      <c r="AI14" s="661"/>
      <c r="AJ14" s="661" t="str">
        <f>IF(AND('Mapa final SI'!$L$16="Alta",'Mapa final SI'!$P$16="Catastrófico"),CONCATENATE("R",'Mapa final SI'!$A$16),"")</f>
        <v/>
      </c>
      <c r="AK14" s="661"/>
      <c r="AL14" s="661" t="str">
        <f>IF(AND('Mapa final SI'!$L$22="Alta",'Mapa final SI'!$P$22="Catastrófico"),CONCATENATE("R",'Mapa final SI'!$A$22),"")</f>
        <v/>
      </c>
      <c r="AM14" s="664"/>
      <c r="AN14" s="15"/>
      <c r="AO14" s="684" t="s">
        <v>572</v>
      </c>
      <c r="AP14" s="685"/>
      <c r="AQ14" s="685"/>
      <c r="AR14" s="685"/>
      <c r="AS14" s="685"/>
      <c r="AT14" s="68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3"/>
      <c r="C15" s="643"/>
      <c r="D15" s="644"/>
      <c r="E15" s="648"/>
      <c r="F15" s="649"/>
      <c r="G15" s="649"/>
      <c r="H15" s="649"/>
      <c r="I15" s="649"/>
      <c r="J15" s="679"/>
      <c r="K15" s="680"/>
      <c r="L15" s="680"/>
      <c r="M15" s="680"/>
      <c r="N15" s="680"/>
      <c r="O15" s="682"/>
      <c r="P15" s="679"/>
      <c r="Q15" s="680"/>
      <c r="R15" s="680"/>
      <c r="S15" s="680"/>
      <c r="T15" s="680"/>
      <c r="U15" s="682"/>
      <c r="V15" s="656"/>
      <c r="W15" s="657"/>
      <c r="X15" s="657"/>
      <c r="Y15" s="657"/>
      <c r="Z15" s="657"/>
      <c r="AA15" s="659"/>
      <c r="AB15" s="656"/>
      <c r="AC15" s="657"/>
      <c r="AD15" s="657"/>
      <c r="AE15" s="657"/>
      <c r="AF15" s="657"/>
      <c r="AG15" s="659"/>
      <c r="AH15" s="662"/>
      <c r="AI15" s="663"/>
      <c r="AJ15" s="663"/>
      <c r="AK15" s="663"/>
      <c r="AL15" s="663"/>
      <c r="AM15" s="665"/>
      <c r="AN15" s="15"/>
      <c r="AO15" s="687"/>
      <c r="AP15" s="688"/>
      <c r="AQ15" s="688"/>
      <c r="AR15" s="688"/>
      <c r="AS15" s="688"/>
      <c r="AT15" s="68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3"/>
      <c r="C16" s="643"/>
      <c r="D16" s="644"/>
      <c r="E16" s="648"/>
      <c r="F16" s="649"/>
      <c r="G16" s="649"/>
      <c r="H16" s="649"/>
      <c r="I16" s="649"/>
      <c r="J16" s="679" t="str">
        <f>IF(AND('Mapa final SI'!$L$28="Alta",'Mapa final SI'!$P$28="Leve"),CONCATENATE("R",'Mapa final SI'!$A$28),"")</f>
        <v/>
      </c>
      <c r="K16" s="680"/>
      <c r="L16" s="680" t="str">
        <f>IF(AND('Mapa final SI'!$L$34="Alta",'Mapa final SI'!$P$34="Leve"),CONCATENATE("R",'Mapa final SI'!$A$34),"")</f>
        <v/>
      </c>
      <c r="M16" s="680"/>
      <c r="N16" s="680" t="str">
        <f>IF(AND('Mapa final SI'!$L$40="Alta",'Mapa final SI'!$P$40="Leve"),CONCATENATE("R",'Mapa final SI'!$A$40),"")</f>
        <v/>
      </c>
      <c r="O16" s="682"/>
      <c r="P16" s="679" t="str">
        <f>IF(AND('Mapa final SI'!$L$28="Alta",'Mapa final SI'!$P$28="Menor"),CONCATENATE("R",'Mapa final SI'!$A$28),"")</f>
        <v/>
      </c>
      <c r="Q16" s="680"/>
      <c r="R16" s="680" t="str">
        <f>IF(AND('Mapa final SI'!$L$34="Alta",'Mapa final SI'!$P$34="Menor"),CONCATENATE("R",'Mapa final SI'!$A$34),"")</f>
        <v/>
      </c>
      <c r="S16" s="680"/>
      <c r="T16" s="680" t="str">
        <f>IF(AND('Mapa final SI'!$L$40="Alta",'Mapa final SI'!$P$40="Menor"),CONCATENATE("R",'Mapa final SI'!$A$40),"")</f>
        <v/>
      </c>
      <c r="U16" s="682"/>
      <c r="V16" s="656" t="str">
        <f>IF(AND('Mapa final SI'!$L$28="Alta",'Mapa final SI'!$P$28="Moderado"),CONCATENATE("R",'Mapa final SI'!$A$28),"")</f>
        <v/>
      </c>
      <c r="W16" s="657"/>
      <c r="X16" s="657" t="str">
        <f>IF(AND('Mapa final SI'!$L$34="Alta",'Mapa final SI'!$P$34="Moderado"),CONCATENATE("R",'Mapa final SI'!$A$34),"")</f>
        <v/>
      </c>
      <c r="Y16" s="657"/>
      <c r="Z16" s="657" t="str">
        <f>IF(AND('Mapa final SI'!$L$40="Alta",'Mapa final SI'!$P$40="Moderado"),CONCATENATE("R",'Mapa final SI'!$A$40),"")</f>
        <v/>
      </c>
      <c r="AA16" s="659"/>
      <c r="AB16" s="656" t="str">
        <f>IF(AND('Mapa final SI'!$L$28="Alta",'Mapa final SI'!$P$28="Mayor"),CONCATENATE("R",'Mapa final SI'!$A$28),"")</f>
        <v/>
      </c>
      <c r="AC16" s="657"/>
      <c r="AD16" s="657" t="str">
        <f>IF(AND('Mapa final SI'!$L$34="Alta",'Mapa final SI'!$P$34="Mayor"),CONCATENATE("R",'Mapa final SI'!$A$34),"")</f>
        <v/>
      </c>
      <c r="AE16" s="657"/>
      <c r="AF16" s="657" t="str">
        <f>IF(AND('Mapa final SI'!$L$40="Alta",'Mapa final SI'!$P$40="Mayor"),CONCATENATE("R",'Mapa final SI'!$A$40),"")</f>
        <v/>
      </c>
      <c r="AG16" s="659"/>
      <c r="AH16" s="662" t="str">
        <f>IF(AND('Mapa final SI'!$L$28="Alta",'Mapa final SI'!$P$28="Catastrófico"),CONCATENATE("R",'Mapa final SI'!$A$28),"")</f>
        <v/>
      </c>
      <c r="AI16" s="663"/>
      <c r="AJ16" s="663" t="str">
        <f>IF(AND('Mapa final SI'!$L$34="Alta",'Mapa final SI'!$P$34="Catastrófico"),CONCATENATE("R",'Mapa final SI'!$A$34),"")</f>
        <v/>
      </c>
      <c r="AK16" s="663"/>
      <c r="AL16" s="663" t="str">
        <f>IF(AND('Mapa final SI'!$L$40="Alta",'Mapa final SI'!$P$40="Catastrófico"),CONCATENATE("R",'Mapa final SI'!$A$40),"")</f>
        <v/>
      </c>
      <c r="AM16" s="665"/>
      <c r="AN16" s="15"/>
      <c r="AO16" s="687"/>
      <c r="AP16" s="688"/>
      <c r="AQ16" s="688"/>
      <c r="AR16" s="688"/>
      <c r="AS16" s="688"/>
      <c r="AT16" s="68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3"/>
      <c r="C17" s="643"/>
      <c r="D17" s="644"/>
      <c r="E17" s="648"/>
      <c r="F17" s="649"/>
      <c r="G17" s="649"/>
      <c r="H17" s="649"/>
      <c r="I17" s="649"/>
      <c r="J17" s="679"/>
      <c r="K17" s="680"/>
      <c r="L17" s="680"/>
      <c r="M17" s="680"/>
      <c r="N17" s="680"/>
      <c r="O17" s="682"/>
      <c r="P17" s="679"/>
      <c r="Q17" s="680"/>
      <c r="R17" s="680"/>
      <c r="S17" s="680"/>
      <c r="T17" s="680"/>
      <c r="U17" s="682"/>
      <c r="V17" s="656"/>
      <c r="W17" s="657"/>
      <c r="X17" s="657"/>
      <c r="Y17" s="657"/>
      <c r="Z17" s="657"/>
      <c r="AA17" s="659"/>
      <c r="AB17" s="656"/>
      <c r="AC17" s="657"/>
      <c r="AD17" s="657"/>
      <c r="AE17" s="657"/>
      <c r="AF17" s="657"/>
      <c r="AG17" s="659"/>
      <c r="AH17" s="662"/>
      <c r="AI17" s="663"/>
      <c r="AJ17" s="663"/>
      <c r="AK17" s="663"/>
      <c r="AL17" s="663"/>
      <c r="AM17" s="665"/>
      <c r="AN17" s="15"/>
      <c r="AO17" s="687"/>
      <c r="AP17" s="688"/>
      <c r="AQ17" s="688"/>
      <c r="AR17" s="688"/>
      <c r="AS17" s="688"/>
      <c r="AT17" s="68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3"/>
      <c r="C18" s="643"/>
      <c r="D18" s="644"/>
      <c r="E18" s="648"/>
      <c r="F18" s="649"/>
      <c r="G18" s="649"/>
      <c r="H18" s="649"/>
      <c r="I18" s="649"/>
      <c r="J18" s="679" t="str">
        <f>IF(AND('Mapa final SI'!$L$46="Alta",'Mapa final SI'!$P$46="Leve"),CONCATENATE("R",'Mapa final SI'!$A$46),"")</f>
        <v/>
      </c>
      <c r="K18" s="680"/>
      <c r="L18" s="680" t="str">
        <f>IF(AND('Mapa final SI'!$L$52="Alta",'Mapa final SI'!$P$52="Leve"),CONCATENATE("R",'Mapa final SI'!$A$52),"")</f>
        <v/>
      </c>
      <c r="M18" s="680"/>
      <c r="N18" s="680" t="str">
        <f>IF(AND('Mapa final SI'!$L$58="Alta",'Mapa final SI'!$P$58="Leve"),CONCATENATE("R",'Mapa final SI'!$A$58),"")</f>
        <v/>
      </c>
      <c r="O18" s="682"/>
      <c r="P18" s="679" t="str">
        <f>IF(AND('Mapa final SI'!$L$46="Alta",'Mapa final SI'!$P$46="Menor"),CONCATENATE("R",'Mapa final SI'!$A$46),"")</f>
        <v/>
      </c>
      <c r="Q18" s="680"/>
      <c r="R18" s="680" t="str">
        <f>IF(AND('Mapa final SI'!$L$52="Alta",'Mapa final SI'!$P$52="Menor"),CONCATENATE("R",'Mapa final SI'!$A$52),"")</f>
        <v/>
      </c>
      <c r="S18" s="680"/>
      <c r="T18" s="680" t="str">
        <f>IF(AND('Mapa final SI'!$L$58="Alta",'Mapa final SI'!$P$58="Menor"),CONCATENATE("R",'Mapa final SI'!$A$58),"")</f>
        <v/>
      </c>
      <c r="U18" s="682"/>
      <c r="V18" s="656" t="str">
        <f>IF(AND('Mapa final SI'!$L$46="Alta",'Mapa final SI'!$P$46="Moderado"),CONCATENATE("R",'Mapa final SI'!$A$46),"")</f>
        <v/>
      </c>
      <c r="W18" s="657"/>
      <c r="X18" s="657" t="str">
        <f>IF(AND('Mapa final SI'!$L$52="Alta",'Mapa final SI'!$P$52="Moderado"),CONCATENATE("R",'Mapa final SI'!$A$52),"")</f>
        <v/>
      </c>
      <c r="Y18" s="657"/>
      <c r="Z18" s="657" t="str">
        <f>IF(AND('Mapa final SI'!$L$58="Alta",'Mapa final SI'!$P$58="Moderado"),CONCATENATE("R",'Mapa final SI'!$A$58),"")</f>
        <v/>
      </c>
      <c r="AA18" s="659"/>
      <c r="AB18" s="656" t="str">
        <f>IF(AND('Mapa final SI'!$L$46="Alta",'Mapa final SI'!$P$46="Mayor"),CONCATENATE("R",'Mapa final SI'!$A$46),"")</f>
        <v/>
      </c>
      <c r="AC18" s="657"/>
      <c r="AD18" s="657" t="str">
        <f>IF(AND('Mapa final SI'!$L$52="Alta",'Mapa final SI'!$P$52="Mayor"),CONCATENATE("R",'Mapa final SI'!$A$52),"")</f>
        <v/>
      </c>
      <c r="AE18" s="657"/>
      <c r="AF18" s="657" t="str">
        <f>IF(AND('Mapa final SI'!$L$58="Alta",'Mapa final SI'!$P$58="Mayor"),CONCATENATE("R",'Mapa final SI'!$A$58),"")</f>
        <v/>
      </c>
      <c r="AG18" s="659"/>
      <c r="AH18" s="662" t="str">
        <f>IF(AND('Mapa final SI'!$L$46="Alta",'Mapa final SI'!$P$46="Catastrófico"),CONCATENATE("R",'Mapa final SI'!$A$46),"")</f>
        <v/>
      </c>
      <c r="AI18" s="663"/>
      <c r="AJ18" s="663" t="str">
        <f>IF(AND('Mapa final SI'!$L$52="Alta",'Mapa final SI'!$P$52="Catastrófico"),CONCATENATE("R",'Mapa final SI'!$A$52),"")</f>
        <v/>
      </c>
      <c r="AK18" s="663"/>
      <c r="AL18" s="663" t="str">
        <f>IF(AND('Mapa final SI'!$L$58="Alta",'Mapa final SI'!$P$58="Catastrófico"),CONCATENATE("R",'Mapa final SI'!$A$58),"")</f>
        <v/>
      </c>
      <c r="AM18" s="665"/>
      <c r="AN18" s="15"/>
      <c r="AO18" s="687"/>
      <c r="AP18" s="688"/>
      <c r="AQ18" s="688"/>
      <c r="AR18" s="688"/>
      <c r="AS18" s="688"/>
      <c r="AT18" s="68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3"/>
      <c r="C19" s="643"/>
      <c r="D19" s="644"/>
      <c r="E19" s="648"/>
      <c r="F19" s="649"/>
      <c r="G19" s="649"/>
      <c r="H19" s="649"/>
      <c r="I19" s="649"/>
      <c r="J19" s="679"/>
      <c r="K19" s="680"/>
      <c r="L19" s="680"/>
      <c r="M19" s="680"/>
      <c r="N19" s="680"/>
      <c r="O19" s="682"/>
      <c r="P19" s="679"/>
      <c r="Q19" s="680"/>
      <c r="R19" s="680"/>
      <c r="S19" s="680"/>
      <c r="T19" s="680"/>
      <c r="U19" s="682"/>
      <c r="V19" s="656"/>
      <c r="W19" s="657"/>
      <c r="X19" s="657"/>
      <c r="Y19" s="657"/>
      <c r="Z19" s="657"/>
      <c r="AA19" s="659"/>
      <c r="AB19" s="656"/>
      <c r="AC19" s="657"/>
      <c r="AD19" s="657"/>
      <c r="AE19" s="657"/>
      <c r="AF19" s="657"/>
      <c r="AG19" s="659"/>
      <c r="AH19" s="662"/>
      <c r="AI19" s="663"/>
      <c r="AJ19" s="663"/>
      <c r="AK19" s="663"/>
      <c r="AL19" s="663"/>
      <c r="AM19" s="665"/>
      <c r="AN19" s="15"/>
      <c r="AO19" s="687"/>
      <c r="AP19" s="688"/>
      <c r="AQ19" s="688"/>
      <c r="AR19" s="688"/>
      <c r="AS19" s="688"/>
      <c r="AT19" s="68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3"/>
      <c r="C20" s="643"/>
      <c r="D20" s="644"/>
      <c r="E20" s="648"/>
      <c r="F20" s="649"/>
      <c r="G20" s="649"/>
      <c r="H20" s="649"/>
      <c r="I20" s="649"/>
      <c r="J20" s="679" t="str">
        <f>IF(AND('Mapa final SI'!$L$64="Alta",'Mapa final SI'!$P$64="Leve"),CONCATENATE("R",'Mapa final SI'!$A$64),"")</f>
        <v/>
      </c>
      <c r="K20" s="680"/>
      <c r="L20" s="680" t="str">
        <f>IF(AND('Mapa final SI'!$L$70="Alta",'Mapa final SI'!$P$70="Leve"),CONCATENATE("R",'Mapa final SI'!$A$70),"")</f>
        <v/>
      </c>
      <c r="M20" s="680"/>
      <c r="N20" s="680" t="str">
        <f>IF(AND('Mapa final SI'!$L$76="Alta",'Mapa final SI'!$P$76="Leve"),CONCATENATE("R",'Mapa final SI'!$A$76),"")</f>
        <v/>
      </c>
      <c r="O20" s="682"/>
      <c r="P20" s="679" t="str">
        <f>IF(AND('Mapa final SI'!$L$64="Alta",'Mapa final SI'!$P$64="Menor"),CONCATENATE("R",'Mapa final SI'!$A$64),"")</f>
        <v/>
      </c>
      <c r="Q20" s="680"/>
      <c r="R20" s="680" t="str">
        <f>IF(AND('Mapa final SI'!$L$70="Alta",'Mapa final SI'!$P$70="Menor"),CONCATENATE("R",'Mapa final SI'!$A$70),"")</f>
        <v/>
      </c>
      <c r="S20" s="680"/>
      <c r="T20" s="680" t="str">
        <f>IF(AND('Mapa final SI'!$L$76="Alta",'Mapa final SI'!$P$76="Menor"),CONCATENATE("R",'Mapa final SI'!$A$76),"")</f>
        <v/>
      </c>
      <c r="U20" s="682"/>
      <c r="V20" s="656" t="str">
        <f>IF(AND('Mapa final SI'!$L$64="Alta",'Mapa final SI'!$P$64="Moderado"),CONCATENATE("R",'Mapa final SI'!$A$64),"")</f>
        <v/>
      </c>
      <c r="W20" s="657"/>
      <c r="X20" s="657" t="str">
        <f>IF(AND('Mapa final SI'!$L$70="Alta",'Mapa final SI'!$P$70="Moderado"),CONCATENATE("R",'Mapa final SI'!$A$70),"")</f>
        <v/>
      </c>
      <c r="Y20" s="657"/>
      <c r="Z20" s="657" t="str">
        <f>IF(AND('Mapa final SI'!$L$76="Alta",'Mapa final SI'!$P$76="Moderado"),CONCATENATE("R",'Mapa final SI'!$A$76),"")</f>
        <v/>
      </c>
      <c r="AA20" s="659"/>
      <c r="AB20" s="656" t="str">
        <f>IF(AND('Mapa final SI'!$L$64="Alta",'Mapa final SI'!$P$64="Mayor"),CONCATENATE("R",'Mapa final SI'!$A$64),"")</f>
        <v/>
      </c>
      <c r="AC20" s="657"/>
      <c r="AD20" s="657" t="str">
        <f>IF(AND('Mapa final SI'!$L$70="Alta",'Mapa final SI'!$P$70="Mayor"),CONCATENATE("R",'Mapa final SI'!$A$70),"")</f>
        <v/>
      </c>
      <c r="AE20" s="657"/>
      <c r="AF20" s="657" t="str">
        <f>IF(AND('Mapa final SI'!$L$76="Alta",'Mapa final SI'!$P$76="Mayor"),CONCATENATE("R",'Mapa final SI'!$A$76),"")</f>
        <v/>
      </c>
      <c r="AG20" s="659"/>
      <c r="AH20" s="662" t="str">
        <f>IF(AND('Mapa final SI'!$L$64="Alta",'Mapa final SI'!$P$64="Catastrófico"),CONCATENATE("R",'Mapa final SI'!$A$64),"")</f>
        <v/>
      </c>
      <c r="AI20" s="663"/>
      <c r="AJ20" s="663" t="str">
        <f>IF(AND('Mapa final SI'!$L$70="Alta",'Mapa final SI'!$P$70="Catastrófico"),CONCATENATE("R",'Mapa final SI'!$A$70),"")</f>
        <v/>
      </c>
      <c r="AK20" s="663"/>
      <c r="AL20" s="663" t="str">
        <f>IF(AND('Mapa final SI'!$L$76="Alta",'Mapa final SI'!$P$76="Catastrófico"),CONCATENATE("R",'Mapa final SI'!$A$76),"")</f>
        <v/>
      </c>
      <c r="AM20" s="665"/>
      <c r="AN20" s="15"/>
      <c r="AO20" s="687"/>
      <c r="AP20" s="688"/>
      <c r="AQ20" s="688"/>
      <c r="AR20" s="688"/>
      <c r="AS20" s="688"/>
      <c r="AT20" s="68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3"/>
      <c r="C21" s="643"/>
      <c r="D21" s="644"/>
      <c r="E21" s="651"/>
      <c r="F21" s="652"/>
      <c r="G21" s="652"/>
      <c r="H21" s="652"/>
      <c r="I21" s="652"/>
      <c r="J21" s="696"/>
      <c r="K21" s="697"/>
      <c r="L21" s="697"/>
      <c r="M21" s="697"/>
      <c r="N21" s="697"/>
      <c r="O21" s="698"/>
      <c r="P21" s="696"/>
      <c r="Q21" s="697"/>
      <c r="R21" s="697"/>
      <c r="S21" s="697"/>
      <c r="T21" s="697"/>
      <c r="U21" s="698"/>
      <c r="V21" s="693"/>
      <c r="W21" s="694"/>
      <c r="X21" s="694"/>
      <c r="Y21" s="694"/>
      <c r="Z21" s="694"/>
      <c r="AA21" s="695"/>
      <c r="AB21" s="693"/>
      <c r="AC21" s="694"/>
      <c r="AD21" s="694"/>
      <c r="AE21" s="694"/>
      <c r="AF21" s="694"/>
      <c r="AG21" s="695"/>
      <c r="AH21" s="683"/>
      <c r="AI21" s="675"/>
      <c r="AJ21" s="675"/>
      <c r="AK21" s="675"/>
      <c r="AL21" s="675"/>
      <c r="AM21" s="676"/>
      <c r="AN21" s="15"/>
      <c r="AO21" s="690"/>
      <c r="AP21" s="691"/>
      <c r="AQ21" s="691"/>
      <c r="AR21" s="691"/>
      <c r="AS21" s="691"/>
      <c r="AT21" s="69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43"/>
      <c r="C22" s="643"/>
      <c r="D22" s="644"/>
      <c r="E22" s="645" t="s">
        <v>573</v>
      </c>
      <c r="F22" s="646"/>
      <c r="G22" s="646"/>
      <c r="H22" s="646"/>
      <c r="I22" s="647"/>
      <c r="J22" s="677" t="str">
        <f>IF(AND('Mapa final SI'!$L$10="Media",'Mapa final SI'!$P$10="Leve"),CONCATENATE("R",'Mapa final SI'!$A$10),"")</f>
        <v>R1</v>
      </c>
      <c r="K22" s="678"/>
      <c r="L22" s="678" t="str">
        <f>IF(AND('Mapa final SI'!$L$16="Media",'Mapa final SI'!$P$16="Leve"),CONCATENATE("R",'Mapa final SI'!$A$16),"")</f>
        <v/>
      </c>
      <c r="M22" s="678"/>
      <c r="N22" s="678" t="str">
        <f>IF(AND('Mapa final SI'!$L$22="Media",'Mapa final SI'!$P$22="Leve"),CONCATENATE("R",'Mapa final SI'!$A$22),"")</f>
        <v/>
      </c>
      <c r="O22" s="681"/>
      <c r="P22" s="677" t="str">
        <f>IF(AND('Mapa final SI'!$L$10="Media",'Mapa final SI'!$P$10="Menor"),CONCATENATE("R",'Mapa final SI'!$A$10),"")</f>
        <v/>
      </c>
      <c r="Q22" s="678"/>
      <c r="R22" s="678" t="str">
        <f>IF(AND('Mapa final SI'!$L$16="Media",'Mapa final SI'!$P$16="Menor"),CONCATENATE("R",'Mapa final SI'!$A$16),"")</f>
        <v/>
      </c>
      <c r="S22" s="678"/>
      <c r="T22" s="678" t="str">
        <f>IF(AND('Mapa final SI'!$L$22="Media",'Mapa final SI'!$P$22="Menor"),CONCATENATE("R",'Mapa final SI'!$A$22),"")</f>
        <v/>
      </c>
      <c r="U22" s="681"/>
      <c r="V22" s="677" t="str">
        <f>IF(AND('Mapa final SI'!$L$10="Media",'Mapa final SI'!$P$10="Moderado"),CONCATENATE("R",'Mapa final SI'!$A$10),"")</f>
        <v/>
      </c>
      <c r="W22" s="678"/>
      <c r="X22" s="678" t="str">
        <f>IF(AND('Mapa final SI'!$L$16="Media",'Mapa final SI'!$P$16="Moderado"),CONCATENATE("R",'Mapa final SI'!$A$16),"")</f>
        <v/>
      </c>
      <c r="Y22" s="678"/>
      <c r="Z22" s="678" t="str">
        <f>IF(AND('Mapa final SI'!$L$22="Media",'Mapa final SI'!$P$22="Moderado"),CONCATENATE("R",'Mapa final SI'!$A$22),"")</f>
        <v/>
      </c>
      <c r="AA22" s="681"/>
      <c r="AB22" s="654" t="str">
        <f>IF(AND('Mapa final SI'!$L$10="Media",'Mapa final SI'!$P$10="Mayor"),CONCATENATE("R",'Mapa final SI'!$A$10),"")</f>
        <v/>
      </c>
      <c r="AC22" s="655"/>
      <c r="AD22" s="655" t="str">
        <f>IF(AND('Mapa final SI'!$L$16="Media",'Mapa final SI'!$P$16="Mayor"),CONCATENATE("R",'Mapa final SI'!$A$16),"")</f>
        <v/>
      </c>
      <c r="AE22" s="655"/>
      <c r="AF22" s="655" t="str">
        <f>IF(AND('Mapa final SI'!$L$22="Media",'Mapa final SI'!$P$22="Mayor"),CONCATENATE("R",'Mapa final SI'!$A$22),"")</f>
        <v/>
      </c>
      <c r="AG22" s="658"/>
      <c r="AH22" s="660" t="str">
        <f>IF(AND('Mapa final SI'!$L$10="Media",'Mapa final SI'!$P$10="Catastrófico"),CONCATENATE("R",'Mapa final SI'!$A$10),"")</f>
        <v/>
      </c>
      <c r="AI22" s="661"/>
      <c r="AJ22" s="661" t="str">
        <f>IF(AND('Mapa final SI'!$L$16="Media",'Mapa final SI'!$P$16="Catastrófico"),CONCATENATE("R",'Mapa final SI'!$A$16),"")</f>
        <v/>
      </c>
      <c r="AK22" s="661"/>
      <c r="AL22" s="661" t="str">
        <f>IF(AND('Mapa final SI'!$L$22="Media",'Mapa final SI'!$P$22="Catastrófico"),CONCATENATE("R",'Mapa final SI'!$A$22),"")</f>
        <v/>
      </c>
      <c r="AM22" s="664"/>
      <c r="AN22" s="15"/>
      <c r="AO22" s="699" t="s">
        <v>90</v>
      </c>
      <c r="AP22" s="700"/>
      <c r="AQ22" s="700"/>
      <c r="AR22" s="700"/>
      <c r="AS22" s="700"/>
      <c r="AT22" s="70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43"/>
      <c r="C23" s="643"/>
      <c r="D23" s="644"/>
      <c r="E23" s="648"/>
      <c r="F23" s="649"/>
      <c r="G23" s="649"/>
      <c r="H23" s="649"/>
      <c r="I23" s="650"/>
      <c r="J23" s="679"/>
      <c r="K23" s="680"/>
      <c r="L23" s="680"/>
      <c r="M23" s="680"/>
      <c r="N23" s="680"/>
      <c r="O23" s="682"/>
      <c r="P23" s="679"/>
      <c r="Q23" s="680"/>
      <c r="R23" s="680"/>
      <c r="S23" s="680"/>
      <c r="T23" s="680"/>
      <c r="U23" s="682"/>
      <c r="V23" s="679"/>
      <c r="W23" s="680"/>
      <c r="X23" s="680"/>
      <c r="Y23" s="680"/>
      <c r="Z23" s="680"/>
      <c r="AA23" s="682"/>
      <c r="AB23" s="656"/>
      <c r="AC23" s="657"/>
      <c r="AD23" s="657"/>
      <c r="AE23" s="657"/>
      <c r="AF23" s="657"/>
      <c r="AG23" s="659"/>
      <c r="AH23" s="662"/>
      <c r="AI23" s="663"/>
      <c r="AJ23" s="663"/>
      <c r="AK23" s="663"/>
      <c r="AL23" s="663"/>
      <c r="AM23" s="665"/>
      <c r="AN23" s="15"/>
      <c r="AO23" s="702"/>
      <c r="AP23" s="703"/>
      <c r="AQ23" s="703"/>
      <c r="AR23" s="703"/>
      <c r="AS23" s="703"/>
      <c r="AT23" s="70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43"/>
      <c r="C24" s="643"/>
      <c r="D24" s="644"/>
      <c r="E24" s="648"/>
      <c r="F24" s="649"/>
      <c r="G24" s="649"/>
      <c r="H24" s="649"/>
      <c r="I24" s="650"/>
      <c r="J24" s="679" t="str">
        <f>IF(AND('Mapa final SI'!$L$28="Media",'Mapa final SI'!$P$28="Leve"),CONCATENATE("R",'Mapa final SI'!$A$28),"")</f>
        <v/>
      </c>
      <c r="K24" s="680"/>
      <c r="L24" s="680" t="str">
        <f>IF(AND('Mapa final SI'!$L$34="Media",'Mapa final SI'!$P$34="Leve"),CONCATENATE("R",'Mapa final SI'!$A$34),"")</f>
        <v/>
      </c>
      <c r="M24" s="680"/>
      <c r="N24" s="680" t="str">
        <f>IF(AND('Mapa final SI'!$L$40="Media",'Mapa final SI'!$P$40="Leve"),CONCATENATE("R",'Mapa final SI'!$A$40),"")</f>
        <v/>
      </c>
      <c r="O24" s="682"/>
      <c r="P24" s="679" t="str">
        <f>IF(AND('Mapa final SI'!$L$28="Media",'Mapa final SI'!$P$28="Menor"),CONCATENATE("R",'Mapa final SI'!$A$28),"")</f>
        <v/>
      </c>
      <c r="Q24" s="680"/>
      <c r="R24" s="680" t="str">
        <f>IF(AND('Mapa final SI'!$L$34="Media",'Mapa final SI'!$P$34="Menor"),CONCATENATE("R",'Mapa final SI'!$A$34),"")</f>
        <v/>
      </c>
      <c r="S24" s="680"/>
      <c r="T24" s="680" t="str">
        <f>IF(AND('Mapa final SI'!$L$40="Media",'Mapa final SI'!$P$40="Menor"),CONCATENATE("R",'Mapa final SI'!$A$40),"")</f>
        <v/>
      </c>
      <c r="U24" s="682"/>
      <c r="V24" s="679" t="str">
        <f>IF(AND('Mapa final SI'!$L$28="Media",'Mapa final SI'!$P$28="Moderado"),CONCATENATE("R",'Mapa final SI'!$A$28),"")</f>
        <v/>
      </c>
      <c r="W24" s="680"/>
      <c r="X24" s="680" t="str">
        <f>IF(AND('Mapa final SI'!$L$34="Media",'Mapa final SI'!$P$34="Moderado"),CONCATENATE("R",'Mapa final SI'!$A$34),"")</f>
        <v/>
      </c>
      <c r="Y24" s="680"/>
      <c r="Z24" s="680" t="str">
        <f>IF(AND('Mapa final SI'!$L$40="Media",'Mapa final SI'!$P$40="Moderado"),CONCATENATE("R",'Mapa final SI'!$A$40),"")</f>
        <v/>
      </c>
      <c r="AA24" s="682"/>
      <c r="AB24" s="656" t="str">
        <f>IF(AND('Mapa final SI'!$L$28="Media",'Mapa final SI'!$P$28="Mayor"),CONCATENATE("R",'Mapa final SI'!$A$28),"")</f>
        <v/>
      </c>
      <c r="AC24" s="657"/>
      <c r="AD24" s="657" t="str">
        <f>IF(AND('Mapa final SI'!$L$34="Media",'Mapa final SI'!$P$34="Mayor"),CONCATENATE("R",'Mapa final SI'!$A$34),"")</f>
        <v/>
      </c>
      <c r="AE24" s="657"/>
      <c r="AF24" s="657" t="str">
        <f>IF(AND('Mapa final SI'!$L$40="Media",'Mapa final SI'!$P$40="Mayor"),CONCATENATE("R",'Mapa final SI'!$A$40),"")</f>
        <v/>
      </c>
      <c r="AG24" s="659"/>
      <c r="AH24" s="662" t="str">
        <f>IF(AND('Mapa final SI'!$L$28="Media",'Mapa final SI'!$P$28="Catastrófico"),CONCATENATE("R",'Mapa final SI'!$A$28),"")</f>
        <v/>
      </c>
      <c r="AI24" s="663"/>
      <c r="AJ24" s="663" t="str">
        <f>IF(AND('Mapa final SI'!$L$34="Media",'Mapa final SI'!$P$34="Catastrófico"),CONCATENATE("R",'Mapa final SI'!$A$34),"")</f>
        <v/>
      </c>
      <c r="AK24" s="663"/>
      <c r="AL24" s="663" t="str">
        <f>IF(AND('Mapa final SI'!$L$40="Media",'Mapa final SI'!$P$40="Catastrófico"),CONCATENATE("R",'Mapa final SI'!$A$40),"")</f>
        <v/>
      </c>
      <c r="AM24" s="665"/>
      <c r="AN24" s="15"/>
      <c r="AO24" s="702"/>
      <c r="AP24" s="703"/>
      <c r="AQ24" s="703"/>
      <c r="AR24" s="703"/>
      <c r="AS24" s="703"/>
      <c r="AT24" s="70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43"/>
      <c r="C25" s="643"/>
      <c r="D25" s="644"/>
      <c r="E25" s="648"/>
      <c r="F25" s="649"/>
      <c r="G25" s="649"/>
      <c r="H25" s="649"/>
      <c r="I25" s="650"/>
      <c r="J25" s="679"/>
      <c r="K25" s="680"/>
      <c r="L25" s="680"/>
      <c r="M25" s="680"/>
      <c r="N25" s="680"/>
      <c r="O25" s="682"/>
      <c r="P25" s="679"/>
      <c r="Q25" s="680"/>
      <c r="R25" s="680"/>
      <c r="S25" s="680"/>
      <c r="T25" s="680"/>
      <c r="U25" s="682"/>
      <c r="V25" s="679"/>
      <c r="W25" s="680"/>
      <c r="X25" s="680"/>
      <c r="Y25" s="680"/>
      <c r="Z25" s="680"/>
      <c r="AA25" s="682"/>
      <c r="AB25" s="656"/>
      <c r="AC25" s="657"/>
      <c r="AD25" s="657"/>
      <c r="AE25" s="657"/>
      <c r="AF25" s="657"/>
      <c r="AG25" s="659"/>
      <c r="AH25" s="662"/>
      <c r="AI25" s="663"/>
      <c r="AJ25" s="663"/>
      <c r="AK25" s="663"/>
      <c r="AL25" s="663"/>
      <c r="AM25" s="665"/>
      <c r="AN25" s="15"/>
      <c r="AO25" s="702"/>
      <c r="AP25" s="703"/>
      <c r="AQ25" s="703"/>
      <c r="AR25" s="703"/>
      <c r="AS25" s="703"/>
      <c r="AT25" s="70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43"/>
      <c r="C26" s="643"/>
      <c r="D26" s="644"/>
      <c r="E26" s="648"/>
      <c r="F26" s="649"/>
      <c r="G26" s="649"/>
      <c r="H26" s="649"/>
      <c r="I26" s="650"/>
      <c r="J26" s="679" t="str">
        <f>IF(AND('Mapa final SI'!$L$46="Media",'Mapa final SI'!$P$46="Leve"),CONCATENATE("R",'Mapa final SI'!$A$46),"")</f>
        <v/>
      </c>
      <c r="K26" s="680"/>
      <c r="L26" s="680" t="str">
        <f>IF(AND('Mapa final SI'!$L$52="Media",'Mapa final SI'!$P$52="Leve"),CONCATENATE("R",'Mapa final SI'!$A$52),"")</f>
        <v/>
      </c>
      <c r="M26" s="680"/>
      <c r="N26" s="680" t="str">
        <f>IF(AND('Mapa final SI'!$L$58="Media",'Mapa final SI'!$P$58="Leve"),CONCATENATE("R",'Mapa final SI'!$A$58),"")</f>
        <v/>
      </c>
      <c r="O26" s="682"/>
      <c r="P26" s="679" t="str">
        <f>IF(AND('Mapa final SI'!$L$46="Media",'Mapa final SI'!$P$46="Menor"),CONCATENATE("R",'Mapa final SI'!$A$46),"")</f>
        <v/>
      </c>
      <c r="Q26" s="680"/>
      <c r="R26" s="680" t="str">
        <f>IF(AND('Mapa final SI'!$L$52="Media",'Mapa final SI'!$P$52="Menor"),CONCATENATE("R",'Mapa final SI'!$A$52),"")</f>
        <v/>
      </c>
      <c r="S26" s="680"/>
      <c r="T26" s="680" t="str">
        <f>IF(AND('Mapa final SI'!$L$58="Media",'Mapa final SI'!$P$58="Menor"),CONCATENATE("R",'Mapa final SI'!$A$58),"")</f>
        <v/>
      </c>
      <c r="U26" s="682"/>
      <c r="V26" s="679" t="str">
        <f>IF(AND('Mapa final SI'!$L$46="Media",'Mapa final SI'!$P$46="Moderado"),CONCATENATE("R",'Mapa final SI'!$A$46),"")</f>
        <v/>
      </c>
      <c r="W26" s="680"/>
      <c r="X26" s="680" t="str">
        <f>IF(AND('Mapa final SI'!$L$52="Media",'Mapa final SI'!$P$52="Moderado"),CONCATENATE("R",'Mapa final SI'!$A$52),"")</f>
        <v/>
      </c>
      <c r="Y26" s="680"/>
      <c r="Z26" s="680" t="str">
        <f>IF(AND('Mapa final SI'!$L$58="Media",'Mapa final SI'!$P$58="Moderado"),CONCATENATE("R",'Mapa final SI'!$A$58),"")</f>
        <v/>
      </c>
      <c r="AA26" s="682"/>
      <c r="AB26" s="656" t="str">
        <f>IF(AND('Mapa final SI'!$L$46="Media",'Mapa final SI'!$P$46="Mayor"),CONCATENATE("R",'Mapa final SI'!$A$46),"")</f>
        <v/>
      </c>
      <c r="AC26" s="657"/>
      <c r="AD26" s="657" t="str">
        <f>IF(AND('Mapa final SI'!$L$52="Media",'Mapa final SI'!$P$52="Mayor"),CONCATENATE("R",'Mapa final SI'!$A$52),"")</f>
        <v/>
      </c>
      <c r="AE26" s="657"/>
      <c r="AF26" s="657" t="str">
        <f>IF(AND('Mapa final SI'!$L$58="Media",'Mapa final SI'!$P$58="Mayor"),CONCATENATE("R",'Mapa final SI'!$A$58),"")</f>
        <v/>
      </c>
      <c r="AG26" s="659"/>
      <c r="AH26" s="662" t="str">
        <f>IF(AND('Mapa final SI'!$L$46="Media",'Mapa final SI'!$P$46="Catastrófico"),CONCATENATE("R",'Mapa final SI'!$A$46),"")</f>
        <v/>
      </c>
      <c r="AI26" s="663"/>
      <c r="AJ26" s="663" t="str">
        <f>IF(AND('Mapa final SI'!$L$52="Media",'Mapa final SI'!$P$52="Catastrófico"),CONCATENATE("R",'Mapa final SI'!$A$52),"")</f>
        <v/>
      </c>
      <c r="AK26" s="663"/>
      <c r="AL26" s="663" t="str">
        <f>IF(AND('Mapa final SI'!$L$58="Media",'Mapa final SI'!$P$58="Catastrófico"),CONCATENATE("R",'Mapa final SI'!$A$58),"")</f>
        <v/>
      </c>
      <c r="AM26" s="665"/>
      <c r="AN26" s="15"/>
      <c r="AO26" s="702"/>
      <c r="AP26" s="703"/>
      <c r="AQ26" s="703"/>
      <c r="AR26" s="703"/>
      <c r="AS26" s="703"/>
      <c r="AT26" s="70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43"/>
      <c r="C27" s="643"/>
      <c r="D27" s="644"/>
      <c r="E27" s="648"/>
      <c r="F27" s="649"/>
      <c r="G27" s="649"/>
      <c r="H27" s="649"/>
      <c r="I27" s="650"/>
      <c r="J27" s="679"/>
      <c r="K27" s="680"/>
      <c r="L27" s="680"/>
      <c r="M27" s="680"/>
      <c r="N27" s="680"/>
      <c r="O27" s="682"/>
      <c r="P27" s="679"/>
      <c r="Q27" s="680"/>
      <c r="R27" s="680"/>
      <c r="S27" s="680"/>
      <c r="T27" s="680"/>
      <c r="U27" s="682"/>
      <c r="V27" s="679"/>
      <c r="W27" s="680"/>
      <c r="X27" s="680"/>
      <c r="Y27" s="680"/>
      <c r="Z27" s="680"/>
      <c r="AA27" s="682"/>
      <c r="AB27" s="656"/>
      <c r="AC27" s="657"/>
      <c r="AD27" s="657"/>
      <c r="AE27" s="657"/>
      <c r="AF27" s="657"/>
      <c r="AG27" s="659"/>
      <c r="AH27" s="662"/>
      <c r="AI27" s="663"/>
      <c r="AJ27" s="663"/>
      <c r="AK27" s="663"/>
      <c r="AL27" s="663"/>
      <c r="AM27" s="665"/>
      <c r="AN27" s="15"/>
      <c r="AO27" s="702"/>
      <c r="AP27" s="703"/>
      <c r="AQ27" s="703"/>
      <c r="AR27" s="703"/>
      <c r="AS27" s="703"/>
      <c r="AT27" s="70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43"/>
      <c r="C28" s="643"/>
      <c r="D28" s="644"/>
      <c r="E28" s="648"/>
      <c r="F28" s="649"/>
      <c r="G28" s="649"/>
      <c r="H28" s="649"/>
      <c r="I28" s="650"/>
      <c r="J28" s="679" t="str">
        <f>IF(AND('Mapa final SI'!$L$64="Media",'Mapa final SI'!$P$64="Leve"),CONCATENATE("R",'Mapa final SI'!$A$64),"")</f>
        <v/>
      </c>
      <c r="K28" s="680"/>
      <c r="L28" s="680" t="str">
        <f>IF(AND('Mapa final SI'!$L$70="Media",'Mapa final SI'!$P$70="Leve"),CONCATENATE("R",'Mapa final SI'!$A$70),"")</f>
        <v/>
      </c>
      <c r="M28" s="680"/>
      <c r="N28" s="680" t="str">
        <f>IF(AND('Mapa final SI'!$L$76="Media",'Mapa final SI'!$P$76="Leve"),CONCATENATE("R",'Mapa final SI'!$A$76),"")</f>
        <v/>
      </c>
      <c r="O28" s="682"/>
      <c r="P28" s="679" t="str">
        <f>IF(AND('Mapa final SI'!$L$64="Media",'Mapa final SI'!$P$64="Menor"),CONCATENATE("R",'Mapa final SI'!$A$64),"")</f>
        <v/>
      </c>
      <c r="Q28" s="680"/>
      <c r="R28" s="680" t="str">
        <f>IF(AND('Mapa final SI'!$L$70="Media",'Mapa final SI'!$P$70="Menor"),CONCATENATE("R",'Mapa final SI'!$A$70),"")</f>
        <v/>
      </c>
      <c r="S28" s="680"/>
      <c r="T28" s="680" t="str">
        <f>IF(AND('Mapa final SI'!$L$76="Media",'Mapa final SI'!$P$76="Menor"),CONCATENATE("R",'Mapa final SI'!$A$76),"")</f>
        <v/>
      </c>
      <c r="U28" s="682"/>
      <c r="V28" s="679" t="str">
        <f>IF(AND('Mapa final SI'!$L$64="Media",'Mapa final SI'!$P$64="Moderado"),CONCATENATE("R",'Mapa final SI'!$A$64),"")</f>
        <v/>
      </c>
      <c r="W28" s="680"/>
      <c r="X28" s="680" t="str">
        <f>IF(AND('Mapa final SI'!$L$70="Media",'Mapa final SI'!$P$70="Moderado"),CONCATENATE("R",'Mapa final SI'!$A$70),"")</f>
        <v/>
      </c>
      <c r="Y28" s="680"/>
      <c r="Z28" s="680" t="str">
        <f>IF(AND('Mapa final SI'!$L$76="Media",'Mapa final SI'!$P$76="Moderado"),CONCATENATE("R",'Mapa final SI'!$A$76),"")</f>
        <v/>
      </c>
      <c r="AA28" s="682"/>
      <c r="AB28" s="656" t="str">
        <f>IF(AND('Mapa final SI'!$L$64="Media",'Mapa final SI'!$P$64="Mayor"),CONCATENATE("R",'Mapa final SI'!$A$64),"")</f>
        <v/>
      </c>
      <c r="AC28" s="657"/>
      <c r="AD28" s="657" t="str">
        <f>IF(AND('Mapa final SI'!$L$70="Media",'Mapa final SI'!$P$70="Mayor"),CONCATENATE("R",'Mapa final SI'!$A$70),"")</f>
        <v/>
      </c>
      <c r="AE28" s="657"/>
      <c r="AF28" s="657" t="str">
        <f>IF(AND('Mapa final SI'!$L$76="Media",'Mapa final SI'!$P$76="Mayor"),CONCATENATE("R",'Mapa final SI'!$A$76),"")</f>
        <v/>
      </c>
      <c r="AG28" s="659"/>
      <c r="AH28" s="662" t="str">
        <f>IF(AND('Mapa final SI'!$L$64="Media",'Mapa final SI'!$P$64="Catastrófico"),CONCATENATE("R",'Mapa final SI'!$A$64),"")</f>
        <v/>
      </c>
      <c r="AI28" s="663"/>
      <c r="AJ28" s="663" t="str">
        <f>IF(AND('Mapa final SI'!$L$70="Media",'Mapa final SI'!$P$70="Catastrófico"),CONCATENATE("R",'Mapa final SI'!$A$70),"")</f>
        <v/>
      </c>
      <c r="AK28" s="663"/>
      <c r="AL28" s="663" t="str">
        <f>IF(AND('Mapa final SI'!$L$76="Media",'Mapa final SI'!$P$76="Catastrófico"),CONCATENATE("R",'Mapa final SI'!$A$76),"")</f>
        <v/>
      </c>
      <c r="AM28" s="665"/>
      <c r="AN28" s="15"/>
      <c r="AO28" s="702"/>
      <c r="AP28" s="703"/>
      <c r="AQ28" s="703"/>
      <c r="AR28" s="703"/>
      <c r="AS28" s="703"/>
      <c r="AT28" s="70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43"/>
      <c r="C29" s="643"/>
      <c r="D29" s="644"/>
      <c r="E29" s="651"/>
      <c r="F29" s="652"/>
      <c r="G29" s="652"/>
      <c r="H29" s="652"/>
      <c r="I29" s="653"/>
      <c r="J29" s="679"/>
      <c r="K29" s="680"/>
      <c r="L29" s="680"/>
      <c r="M29" s="680"/>
      <c r="N29" s="680"/>
      <c r="O29" s="682"/>
      <c r="P29" s="696"/>
      <c r="Q29" s="697"/>
      <c r="R29" s="697"/>
      <c r="S29" s="697"/>
      <c r="T29" s="697"/>
      <c r="U29" s="698"/>
      <c r="V29" s="696"/>
      <c r="W29" s="697"/>
      <c r="X29" s="697"/>
      <c r="Y29" s="697"/>
      <c r="Z29" s="697"/>
      <c r="AA29" s="698"/>
      <c r="AB29" s="693"/>
      <c r="AC29" s="694"/>
      <c r="AD29" s="694"/>
      <c r="AE29" s="694"/>
      <c r="AF29" s="694"/>
      <c r="AG29" s="695"/>
      <c r="AH29" s="683"/>
      <c r="AI29" s="675"/>
      <c r="AJ29" s="675"/>
      <c r="AK29" s="675"/>
      <c r="AL29" s="675"/>
      <c r="AM29" s="676"/>
      <c r="AN29" s="15"/>
      <c r="AO29" s="705"/>
      <c r="AP29" s="706"/>
      <c r="AQ29" s="706"/>
      <c r="AR29" s="706"/>
      <c r="AS29" s="706"/>
      <c r="AT29" s="70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43"/>
      <c r="C30" s="643"/>
      <c r="D30" s="644"/>
      <c r="E30" s="645" t="s">
        <v>574</v>
      </c>
      <c r="F30" s="646"/>
      <c r="G30" s="646"/>
      <c r="H30" s="646"/>
      <c r="I30" s="646"/>
      <c r="J30" s="708" t="str">
        <f>IF(AND('Mapa final'!$L$10="Baja",'Mapa final'!$P$10="Leve"),CONCATENATE("R",'Mapa final'!$A$10),"")</f>
        <v/>
      </c>
      <c r="K30" s="709"/>
      <c r="L30" s="709" t="str">
        <f>IF(AND('Mapa final SI'!$L$16="Baja",'Mapa final SI'!$P$16="Leve"),CONCATENATE("R",'Mapa final SI'!$A$16),"")</f>
        <v/>
      </c>
      <c r="M30" s="709"/>
      <c r="N30" s="709" t="str">
        <f>IF(AND('Mapa final SI'!$L$22="Baja",'Mapa final SI'!$P$22="Leve"),CONCATENATE("R",'Mapa final SI'!$A$22),"")</f>
        <v/>
      </c>
      <c r="O30" s="712"/>
      <c r="P30" s="678" t="str">
        <f>IF(AND('Mapa final SI'!$L$10="Baja",'Mapa final SI'!$P$10="Menor"),CONCATENATE("R",'Mapa final SI'!$A$10),"")</f>
        <v/>
      </c>
      <c r="Q30" s="678"/>
      <c r="R30" s="678" t="str">
        <f>IF(AND('Mapa final SI'!$L$16="Baja",'Mapa final SI'!$P$16="Menor"),CONCATENATE("R",'Mapa final SI'!$A$16),"")</f>
        <v/>
      </c>
      <c r="S30" s="678"/>
      <c r="T30" s="678" t="str">
        <f>IF(AND('Mapa final SI'!$L$22="Baja",'Mapa final SI'!$P$22="Menor"),CONCATENATE("R",'Mapa final SI'!$A$22),"")</f>
        <v/>
      </c>
      <c r="U30" s="681"/>
      <c r="V30" s="677" t="str">
        <f>IF(AND('Mapa final SI'!$L$10="Baja",'Mapa final SI'!$P$10="Moderado"),CONCATENATE("R",'Mapa final SI'!$A$10),"")</f>
        <v/>
      </c>
      <c r="W30" s="678"/>
      <c r="X30" s="678" t="str">
        <f>IF(AND('Mapa final SI'!$L$16="Baja",'Mapa final SI'!$P$16="Moderado"),CONCATENATE("R",'Mapa final SI'!$A$16),"")</f>
        <v/>
      </c>
      <c r="Y30" s="678"/>
      <c r="Z30" s="678" t="str">
        <f>IF(AND('Mapa final SI'!$L$22="Baja",'Mapa final SI'!$P$22="Moderado"),CONCATENATE("R",'Mapa final SI'!$A$22),"")</f>
        <v/>
      </c>
      <c r="AA30" s="681"/>
      <c r="AB30" s="654" t="str">
        <f>IF(AND('Mapa final SI'!$L$10="Baja",'Mapa final SI'!$P$10="Mayor"),CONCATENATE("R",'Mapa final SI'!$A$10),"")</f>
        <v/>
      </c>
      <c r="AC30" s="655"/>
      <c r="AD30" s="655" t="str">
        <f>IF(AND('Mapa final SI'!$L$16="Baja",'Mapa final SI'!$P$16="Mayor"),CONCATENATE("R",'Mapa final SI'!$A$16),"")</f>
        <v/>
      </c>
      <c r="AE30" s="655"/>
      <c r="AF30" s="655" t="str">
        <f>IF(AND('Mapa final SI'!$L$22="Baja",'Mapa final SI'!$P$22="Mayor"),CONCATENATE("R",'Mapa final SI'!$A$22),"")</f>
        <v/>
      </c>
      <c r="AG30" s="658"/>
      <c r="AH30" s="660" t="str">
        <f>IF(AND('Mapa final SI'!$L$10="Baja",'Mapa final SI'!$P$10="Catastrófico"),CONCATENATE("R",'Mapa final SI'!$A$10),"")</f>
        <v/>
      </c>
      <c r="AI30" s="661"/>
      <c r="AJ30" s="661" t="str">
        <f>IF(AND('Mapa final SI'!$L$16="Baja",'Mapa final SI'!$P$16="Catastrófico"),CONCATENATE("R",'Mapa final SI'!$A$16),"")</f>
        <v/>
      </c>
      <c r="AK30" s="661"/>
      <c r="AL30" s="661" t="str">
        <f>IF(AND('Mapa final SI'!$L$22="Baja",'Mapa final SI'!$P$22="Catastrófico"),CONCATENATE("R",'Mapa final SI'!$A$22),"")</f>
        <v/>
      </c>
      <c r="AM30" s="664"/>
      <c r="AN30" s="15"/>
      <c r="AO30" s="714" t="s">
        <v>575</v>
      </c>
      <c r="AP30" s="715"/>
      <c r="AQ30" s="715"/>
      <c r="AR30" s="715"/>
      <c r="AS30" s="715"/>
      <c r="AT30" s="71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43"/>
      <c r="C31" s="643"/>
      <c r="D31" s="644"/>
      <c r="E31" s="648"/>
      <c r="F31" s="649"/>
      <c r="G31" s="649"/>
      <c r="H31" s="649"/>
      <c r="I31" s="649"/>
      <c r="J31" s="710"/>
      <c r="K31" s="711"/>
      <c r="L31" s="711"/>
      <c r="M31" s="711"/>
      <c r="N31" s="711"/>
      <c r="O31" s="713"/>
      <c r="P31" s="680"/>
      <c r="Q31" s="680"/>
      <c r="R31" s="680"/>
      <c r="S31" s="680"/>
      <c r="T31" s="680"/>
      <c r="U31" s="682"/>
      <c r="V31" s="679"/>
      <c r="W31" s="680"/>
      <c r="X31" s="680"/>
      <c r="Y31" s="680"/>
      <c r="Z31" s="680"/>
      <c r="AA31" s="682"/>
      <c r="AB31" s="656"/>
      <c r="AC31" s="657"/>
      <c r="AD31" s="657"/>
      <c r="AE31" s="657"/>
      <c r="AF31" s="657"/>
      <c r="AG31" s="659"/>
      <c r="AH31" s="662"/>
      <c r="AI31" s="663"/>
      <c r="AJ31" s="663"/>
      <c r="AK31" s="663"/>
      <c r="AL31" s="663"/>
      <c r="AM31" s="665"/>
      <c r="AN31" s="15"/>
      <c r="AO31" s="717"/>
      <c r="AP31" s="718"/>
      <c r="AQ31" s="718"/>
      <c r="AR31" s="718"/>
      <c r="AS31" s="718"/>
      <c r="AT31" s="71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43"/>
      <c r="C32" s="643"/>
      <c r="D32" s="644"/>
      <c r="E32" s="648"/>
      <c r="F32" s="649"/>
      <c r="G32" s="649"/>
      <c r="H32" s="649"/>
      <c r="I32" s="649"/>
      <c r="J32" s="710" t="str">
        <f>IF(AND('Mapa final SI'!$L$28="Baja",'Mapa final SI'!$P$28="Leve"),CONCATENATE("R",'Mapa final SI'!$A$28),"")</f>
        <v/>
      </c>
      <c r="K32" s="711"/>
      <c r="L32" s="711" t="str">
        <f>IF(AND('Mapa final SI'!$L$34="Baja",'Mapa final SI'!$P$34="Leve"),CONCATENATE("R",'Mapa final SI'!$A$34),"")</f>
        <v/>
      </c>
      <c r="M32" s="711"/>
      <c r="N32" s="711" t="str">
        <f>IF(AND('Mapa final SI'!$L$40="Baja",'Mapa final SI'!$P$40="Leve"),CONCATENATE("R",'Mapa final SI'!$A$40),"")</f>
        <v/>
      </c>
      <c r="O32" s="713"/>
      <c r="P32" s="680" t="str">
        <f>IF(AND('Mapa final SI'!$L$28="Baja",'Mapa final SI'!$P$28="Menor"),CONCATENATE("R",'Mapa final SI'!$A$28),"")</f>
        <v/>
      </c>
      <c r="Q32" s="680"/>
      <c r="R32" s="680" t="str">
        <f>IF(AND('Mapa final SI'!$L$34="Baja",'Mapa final SI'!$P$34="Menor"),CONCATENATE("R",'Mapa final SI'!$A$34),"")</f>
        <v/>
      </c>
      <c r="S32" s="680"/>
      <c r="T32" s="680" t="str">
        <f>IF(AND('Mapa final SI'!$L$40="Baja",'Mapa final SI'!$P$40="Menor"),CONCATENATE("R",'Mapa final SI'!$A$40),"")</f>
        <v/>
      </c>
      <c r="U32" s="682"/>
      <c r="V32" s="679" t="str">
        <f>IF(AND('Mapa final SI'!$L$28="Baja",'Mapa final SI'!$P$28="Moderado"),CONCATENATE("R",'Mapa final SI'!$A$28),"")</f>
        <v/>
      </c>
      <c r="W32" s="680"/>
      <c r="X32" s="680" t="str">
        <f>IF(AND('Mapa final SI'!$L$34="Baja",'Mapa final SI'!$P$34="Moderado"),CONCATENATE("R",'Mapa final SI'!$A$34),"")</f>
        <v/>
      </c>
      <c r="Y32" s="680"/>
      <c r="Z32" s="680" t="str">
        <f>IF(AND('Mapa final SI'!$L$40="Baja",'Mapa final SI'!$P$40="Moderado"),CONCATENATE("R",'Mapa final SI'!$A$40),"")</f>
        <v/>
      </c>
      <c r="AA32" s="682"/>
      <c r="AB32" s="656" t="str">
        <f>IF(AND('Mapa final SI'!$L$28="Baja",'Mapa final SI'!$P$28="Mayor"),CONCATENATE("R",'Mapa final SI'!$A$28),"")</f>
        <v/>
      </c>
      <c r="AC32" s="657"/>
      <c r="AD32" s="657" t="str">
        <f>IF(AND('Mapa final SI'!$L$34="Baja",'Mapa final SI'!$P$34="Mayor"),CONCATENATE("R",'Mapa final SI'!$A$34),"")</f>
        <v/>
      </c>
      <c r="AE32" s="657"/>
      <c r="AF32" s="657" t="str">
        <f>IF(AND('Mapa final SI'!$L$40="Baja",'Mapa final SI'!$P$40="Mayor"),CONCATENATE("R",'Mapa final SI'!$A$40),"")</f>
        <v/>
      </c>
      <c r="AG32" s="659"/>
      <c r="AH32" s="662" t="str">
        <f>IF(AND('Mapa final SI'!$L$28="Baja",'Mapa final SI'!$P$28="Catastrófico"),CONCATENATE("R",'Mapa final SI'!$A$28),"")</f>
        <v/>
      </c>
      <c r="AI32" s="663"/>
      <c r="AJ32" s="663" t="str">
        <f>IF(AND('Mapa final SI'!$L$34="Baja",'Mapa final SI'!$P$34="Catastrófico"),CONCATENATE("R",'Mapa final SI'!$A$34),"")</f>
        <v/>
      </c>
      <c r="AK32" s="663"/>
      <c r="AL32" s="663" t="str">
        <f>IF(AND('Mapa final SI'!$L$40="Baja",'Mapa final SI'!$P$40="Catastrófico"),CONCATENATE("R",'Mapa final SI'!$A$40),"")</f>
        <v/>
      </c>
      <c r="AM32" s="665"/>
      <c r="AN32" s="15"/>
      <c r="AO32" s="717"/>
      <c r="AP32" s="718"/>
      <c r="AQ32" s="718"/>
      <c r="AR32" s="718"/>
      <c r="AS32" s="718"/>
      <c r="AT32" s="71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43"/>
      <c r="C33" s="643"/>
      <c r="D33" s="644"/>
      <c r="E33" s="648"/>
      <c r="F33" s="649"/>
      <c r="G33" s="649"/>
      <c r="H33" s="649"/>
      <c r="I33" s="649"/>
      <c r="J33" s="710"/>
      <c r="K33" s="711"/>
      <c r="L33" s="711"/>
      <c r="M33" s="711"/>
      <c r="N33" s="711"/>
      <c r="O33" s="713"/>
      <c r="P33" s="680"/>
      <c r="Q33" s="680"/>
      <c r="R33" s="680"/>
      <c r="S33" s="680"/>
      <c r="T33" s="680"/>
      <c r="U33" s="682"/>
      <c r="V33" s="679"/>
      <c r="W33" s="680"/>
      <c r="X33" s="680"/>
      <c r="Y33" s="680"/>
      <c r="Z33" s="680"/>
      <c r="AA33" s="682"/>
      <c r="AB33" s="656"/>
      <c r="AC33" s="657"/>
      <c r="AD33" s="657"/>
      <c r="AE33" s="657"/>
      <c r="AF33" s="657"/>
      <c r="AG33" s="659"/>
      <c r="AH33" s="662"/>
      <c r="AI33" s="663"/>
      <c r="AJ33" s="663"/>
      <c r="AK33" s="663"/>
      <c r="AL33" s="663"/>
      <c r="AM33" s="665"/>
      <c r="AN33" s="15"/>
      <c r="AO33" s="717"/>
      <c r="AP33" s="718"/>
      <c r="AQ33" s="718"/>
      <c r="AR33" s="718"/>
      <c r="AS33" s="718"/>
      <c r="AT33" s="71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43"/>
      <c r="C34" s="643"/>
      <c r="D34" s="644"/>
      <c r="E34" s="648"/>
      <c r="F34" s="649"/>
      <c r="G34" s="649"/>
      <c r="H34" s="649"/>
      <c r="I34" s="649"/>
      <c r="J34" s="710" t="str">
        <f>IF(AND('Mapa final SI'!$L$46="Baja",'Mapa final SI'!$P$46="Leve"),CONCATENATE("R",'Mapa final SI'!$A$46),"")</f>
        <v/>
      </c>
      <c r="K34" s="711"/>
      <c r="L34" s="711" t="str">
        <f>IF(AND('Mapa final SI'!$L$52="Baja",'Mapa final SI'!$P$52="Leve"),CONCATENATE("R",'Mapa final SI'!$A$52),"")</f>
        <v/>
      </c>
      <c r="M34" s="711"/>
      <c r="N34" s="711" t="str">
        <f>IF(AND('Mapa final SI'!$L$58="Baja",'Mapa final SI'!$P$58="Leve"),CONCATENATE("R",'Mapa final SI'!$A$58),"")</f>
        <v/>
      </c>
      <c r="O34" s="713"/>
      <c r="P34" s="680" t="str">
        <f>IF(AND('Mapa final SI'!$L$46="Baja",'Mapa final SI'!$P$46="Menor"),CONCATENATE("R",'Mapa final SI'!$A$46),"")</f>
        <v/>
      </c>
      <c r="Q34" s="680"/>
      <c r="R34" s="680" t="str">
        <f>IF(AND('Mapa final SI'!$L$52="Baja",'Mapa final SI'!$P$52="Menor"),CONCATENATE("R",'Mapa final SI'!$A$52),"")</f>
        <v/>
      </c>
      <c r="S34" s="680"/>
      <c r="T34" s="680" t="str">
        <f>IF(AND('Mapa final SI'!$L$58="Baja",'Mapa final SI'!$P$58="Menor"),CONCATENATE("R",'Mapa final SI'!$A$58),"")</f>
        <v/>
      </c>
      <c r="U34" s="682"/>
      <c r="V34" s="679" t="str">
        <f>IF(AND('Mapa final SI'!$L$46="Baja",'Mapa final SI'!$P$46="Moderado"),CONCATENATE("R",'Mapa final SI'!$A$46),"")</f>
        <v/>
      </c>
      <c r="W34" s="680"/>
      <c r="X34" s="680" t="str">
        <f>IF(AND('Mapa final SI'!$L$52="Baja",'Mapa final SI'!$P$52="Moderado"),CONCATENATE("R",'Mapa final SI'!$A$52),"")</f>
        <v/>
      </c>
      <c r="Y34" s="680"/>
      <c r="Z34" s="680" t="str">
        <f>IF(AND('Mapa final SI'!$L$58="Baja",'Mapa final SI'!$P$58="Moderado"),CONCATENATE("R",'Mapa final SI'!$A$58),"")</f>
        <v/>
      </c>
      <c r="AA34" s="682"/>
      <c r="AB34" s="656" t="str">
        <f>IF(AND('Mapa final SI'!$L$46="Baja",'Mapa final SI'!$P$46="Mayor"),CONCATENATE("R",'Mapa final SI'!$A$46),"")</f>
        <v/>
      </c>
      <c r="AC34" s="657"/>
      <c r="AD34" s="657" t="str">
        <f>IF(AND('Mapa final SI'!$L$52="Baja",'Mapa final SI'!$P$52="Mayor"),CONCATENATE("R",'Mapa final SI'!$A$52),"")</f>
        <v/>
      </c>
      <c r="AE34" s="657"/>
      <c r="AF34" s="657" t="str">
        <f>IF(AND('Mapa final SI'!$L$58="Baja",'Mapa final SI'!$P$58="Mayor"),CONCATENATE("R",'Mapa final SI'!$A$58),"")</f>
        <v/>
      </c>
      <c r="AG34" s="659"/>
      <c r="AH34" s="662" t="str">
        <f>IF(AND('Mapa final SI'!$L$46="Baja",'Mapa final SI'!$P$46="Catastrófico"),CONCATENATE("R",'Mapa final SI'!$A$46),"")</f>
        <v/>
      </c>
      <c r="AI34" s="663"/>
      <c r="AJ34" s="663" t="str">
        <f>IF(AND('Mapa final SI'!$L$52="Baja",'Mapa final SI'!$P$52="Catastrófico"),CONCATENATE("R",'Mapa final SI'!$A$52),"")</f>
        <v/>
      </c>
      <c r="AK34" s="663"/>
      <c r="AL34" s="663" t="str">
        <f>IF(AND('Mapa final SI'!$L$58="Baja",'Mapa final SI'!$P$58="Catastrófico"),CONCATENATE("R",'Mapa final SI'!$A$58),"")</f>
        <v/>
      </c>
      <c r="AM34" s="665"/>
      <c r="AN34" s="15"/>
      <c r="AO34" s="717"/>
      <c r="AP34" s="718"/>
      <c r="AQ34" s="718"/>
      <c r="AR34" s="718"/>
      <c r="AS34" s="718"/>
      <c r="AT34" s="71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43"/>
      <c r="C35" s="643"/>
      <c r="D35" s="644"/>
      <c r="E35" s="648"/>
      <c r="F35" s="649"/>
      <c r="G35" s="649"/>
      <c r="H35" s="649"/>
      <c r="I35" s="649"/>
      <c r="J35" s="710"/>
      <c r="K35" s="711"/>
      <c r="L35" s="711"/>
      <c r="M35" s="711"/>
      <c r="N35" s="711"/>
      <c r="O35" s="713"/>
      <c r="P35" s="680"/>
      <c r="Q35" s="680"/>
      <c r="R35" s="680"/>
      <c r="S35" s="680"/>
      <c r="T35" s="680"/>
      <c r="U35" s="682"/>
      <c r="V35" s="679"/>
      <c r="W35" s="680"/>
      <c r="X35" s="680"/>
      <c r="Y35" s="680"/>
      <c r="Z35" s="680"/>
      <c r="AA35" s="682"/>
      <c r="AB35" s="656"/>
      <c r="AC35" s="657"/>
      <c r="AD35" s="657"/>
      <c r="AE35" s="657"/>
      <c r="AF35" s="657"/>
      <c r="AG35" s="659"/>
      <c r="AH35" s="662"/>
      <c r="AI35" s="663"/>
      <c r="AJ35" s="663"/>
      <c r="AK35" s="663"/>
      <c r="AL35" s="663"/>
      <c r="AM35" s="665"/>
      <c r="AN35" s="15"/>
      <c r="AO35" s="717"/>
      <c r="AP35" s="718"/>
      <c r="AQ35" s="718"/>
      <c r="AR35" s="718"/>
      <c r="AS35" s="718"/>
      <c r="AT35" s="71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43"/>
      <c r="C36" s="643"/>
      <c r="D36" s="644"/>
      <c r="E36" s="648"/>
      <c r="F36" s="649"/>
      <c r="G36" s="649"/>
      <c r="H36" s="649"/>
      <c r="I36" s="649"/>
      <c r="J36" s="710" t="str">
        <f>IF(AND('Mapa final SI'!$L$64="Baja",'Mapa final SI'!$P$64="Leve"),CONCATENATE("R",'Mapa final SI'!$A$64),"")</f>
        <v/>
      </c>
      <c r="K36" s="711"/>
      <c r="L36" s="711" t="str">
        <f>IF(AND('Mapa final SI'!$L$70="Baja",'Mapa final SI'!$P$70="Leve"),CONCATENATE("R",'Mapa final SI'!$A$70),"")</f>
        <v/>
      </c>
      <c r="M36" s="711"/>
      <c r="N36" s="711" t="str">
        <f>IF(AND('Mapa final SI'!$L$76="Baja",'Mapa final SI'!$P$76="Leve"),CONCATENATE("R",'Mapa final SI'!$A$76),"")</f>
        <v/>
      </c>
      <c r="O36" s="713"/>
      <c r="P36" s="680" t="str">
        <f>IF(AND('Mapa final SI'!$L$64="Baja",'Mapa final SI'!$P$64="Menor"),CONCATENATE("R",'Mapa final SI'!$A$64),"")</f>
        <v/>
      </c>
      <c r="Q36" s="680"/>
      <c r="R36" s="680" t="str">
        <f>IF(AND('Mapa final SI'!$L$70="Baja",'Mapa final SI'!$P$70="Menor"),CONCATENATE("R",'Mapa final SI'!$A$70),"")</f>
        <v/>
      </c>
      <c r="S36" s="680"/>
      <c r="T36" s="680" t="str">
        <f>IF(AND('Mapa final SI'!$L$76="Baja",'Mapa final SI'!$P$76="Menor"),CONCATENATE("R",'Mapa final SI'!$A$76),"")</f>
        <v/>
      </c>
      <c r="U36" s="682"/>
      <c r="V36" s="679" t="str">
        <f>IF(AND('Mapa final SI'!$L$64="Baja",'Mapa final SI'!$P$64="Moderado"),CONCATENATE("R",'Mapa final SI'!$A$64),"")</f>
        <v/>
      </c>
      <c r="W36" s="680"/>
      <c r="X36" s="680" t="str">
        <f>IF(AND('Mapa final SI'!$L$70="Baja",'Mapa final SI'!$P$70="Moderado"),CONCATENATE("R",'Mapa final SI'!$A$70),"")</f>
        <v/>
      </c>
      <c r="Y36" s="680"/>
      <c r="Z36" s="680" t="str">
        <f>IF(AND('Mapa final SI'!$L$76="Baja",'Mapa final SI'!$P$76="Moderado"),CONCATENATE("R",'Mapa final SI'!$A$76),"")</f>
        <v/>
      </c>
      <c r="AA36" s="682"/>
      <c r="AB36" s="656" t="str">
        <f>IF(AND('Mapa final SI'!$L$64="Baja",'Mapa final SI'!$P$64="Mayor"),CONCATENATE("R",'Mapa final SI'!$A$64),"")</f>
        <v/>
      </c>
      <c r="AC36" s="657"/>
      <c r="AD36" s="657" t="str">
        <f>IF(AND('Mapa final SI'!$L$70="Baja",'Mapa final SI'!$P$70="Mayor"),CONCATENATE("R",'Mapa final SI'!$A$70),"")</f>
        <v/>
      </c>
      <c r="AE36" s="657"/>
      <c r="AF36" s="657" t="str">
        <f>IF(AND('Mapa final SI'!$L$76="Baja",'Mapa final SI'!$P$76="Mayor"),CONCATENATE("R",'Mapa final SI'!$A$76),"")</f>
        <v/>
      </c>
      <c r="AG36" s="659"/>
      <c r="AH36" s="662" t="str">
        <f>IF(AND('Mapa final SI'!$L$64="Baja",'Mapa final SI'!$P$64="Catastrófico"),CONCATENATE("R",'Mapa final SI'!$A$64),"")</f>
        <v/>
      </c>
      <c r="AI36" s="663"/>
      <c r="AJ36" s="663" t="str">
        <f>IF(AND('Mapa final SI'!$L$70="Baja",'Mapa final SI'!$P$70="Catastrófico"),CONCATENATE("R",'Mapa final SI'!$A$70),"")</f>
        <v/>
      </c>
      <c r="AK36" s="663"/>
      <c r="AL36" s="663" t="str">
        <f>IF(AND('Mapa final SI'!$L$76="Baja",'Mapa final SI'!$P$76="Catastrófico"),CONCATENATE("R",'Mapa final SI'!$A$76),"")</f>
        <v/>
      </c>
      <c r="AM36" s="665"/>
      <c r="AN36" s="15"/>
      <c r="AO36" s="717"/>
      <c r="AP36" s="718"/>
      <c r="AQ36" s="718"/>
      <c r="AR36" s="718"/>
      <c r="AS36" s="718"/>
      <c r="AT36" s="71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43"/>
      <c r="C37" s="643"/>
      <c r="D37" s="644"/>
      <c r="E37" s="651"/>
      <c r="F37" s="652"/>
      <c r="G37" s="652"/>
      <c r="H37" s="652"/>
      <c r="I37" s="652"/>
      <c r="J37" s="723"/>
      <c r="K37" s="724"/>
      <c r="L37" s="724"/>
      <c r="M37" s="724"/>
      <c r="N37" s="724"/>
      <c r="O37" s="725"/>
      <c r="P37" s="697"/>
      <c r="Q37" s="697"/>
      <c r="R37" s="697"/>
      <c r="S37" s="697"/>
      <c r="T37" s="697"/>
      <c r="U37" s="698"/>
      <c r="V37" s="696"/>
      <c r="W37" s="697"/>
      <c r="X37" s="697"/>
      <c r="Y37" s="697"/>
      <c r="Z37" s="697"/>
      <c r="AA37" s="698"/>
      <c r="AB37" s="693"/>
      <c r="AC37" s="694"/>
      <c r="AD37" s="694"/>
      <c r="AE37" s="694"/>
      <c r="AF37" s="694"/>
      <c r="AG37" s="695"/>
      <c r="AH37" s="683"/>
      <c r="AI37" s="675"/>
      <c r="AJ37" s="675"/>
      <c r="AK37" s="675"/>
      <c r="AL37" s="675"/>
      <c r="AM37" s="676"/>
      <c r="AN37" s="15"/>
      <c r="AO37" s="720"/>
      <c r="AP37" s="721"/>
      <c r="AQ37" s="721"/>
      <c r="AR37" s="721"/>
      <c r="AS37" s="721"/>
      <c r="AT37" s="72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43"/>
      <c r="C38" s="643"/>
      <c r="D38" s="644"/>
      <c r="E38" s="645" t="s">
        <v>576</v>
      </c>
      <c r="F38" s="646"/>
      <c r="G38" s="646"/>
      <c r="H38" s="646"/>
      <c r="I38" s="647"/>
      <c r="J38" s="708" t="str">
        <f>IF(AND('Mapa final SI'!$L$10="Muy Baja",'Mapa final SI'!$P$10="Leve"),CONCATENATE("R",'Mapa final SI'!$A$10),"")</f>
        <v/>
      </c>
      <c r="K38" s="709"/>
      <c r="L38" s="709" t="str">
        <f>IF(AND('Mapa final SI'!$L$16="Muy Baja",'Mapa final SI'!$P$16="Leve"),CONCATENATE("R",'Mapa final SI'!$A$16),"")</f>
        <v/>
      </c>
      <c r="M38" s="709"/>
      <c r="N38" s="709" t="str">
        <f>IF(AND('Mapa final SI'!$L$22="Muy Baja",'Mapa final SI'!$P$22="Leve"),CONCATENATE("R",'Mapa final SI'!$A$22),"")</f>
        <v/>
      </c>
      <c r="O38" s="712"/>
      <c r="P38" s="708" t="str">
        <f>IF(AND('Mapa final SI'!$L$10="Muy Baja",'Mapa final SI'!$P$10="Menor"),CONCATENATE("R",'Mapa final SI'!$A$10),"")</f>
        <v/>
      </c>
      <c r="Q38" s="709"/>
      <c r="R38" s="709" t="str">
        <f>IF(AND('Mapa final SI'!$L$16="Muy Baja",'Mapa final SI'!$P$16="Menor"),CONCATENATE("R",'Mapa final SI'!$A$16),"")</f>
        <v/>
      </c>
      <c r="S38" s="709"/>
      <c r="T38" s="709" t="str">
        <f>IF(AND('Mapa final SI'!$L$22="Muy Baja",'Mapa final SI'!$P$22="Menor"),CONCATENATE("R",'Mapa final SI'!$A$22),"")</f>
        <v/>
      </c>
      <c r="U38" s="712"/>
      <c r="V38" s="677" t="str">
        <f>IF(AND('Mapa final SI'!$L$10="Muy Baja",'Mapa final SI'!$P$10="Moderado"),CONCATENATE("R",'Mapa final SI'!$A$10),"")</f>
        <v/>
      </c>
      <c r="W38" s="678"/>
      <c r="X38" s="678" t="str">
        <f>IF(AND('Mapa final SI'!$L$16="Muy Baja",'Mapa final SI'!$P$16="Moderado"),CONCATENATE("R",'Mapa final SI'!$A$16),"")</f>
        <v/>
      </c>
      <c r="Y38" s="678"/>
      <c r="Z38" s="678" t="str">
        <f>IF(AND('Mapa final SI'!$L$22="Muy Baja",'Mapa final SI'!$P$22="Moderado"),CONCATENATE("R",'Mapa final SI'!$A$22),"")</f>
        <v/>
      </c>
      <c r="AA38" s="681"/>
      <c r="AB38" s="654" t="str">
        <f>IF(AND('Mapa final SI'!$L$10="Muy Baja",'Mapa final SI'!$P$10="Mayor"),CONCATENATE("R",'Mapa final SI'!$A$10),"")</f>
        <v/>
      </c>
      <c r="AC38" s="655"/>
      <c r="AD38" s="655" t="str">
        <f>IF(AND('Mapa final SI'!$L$16="Muy Baja",'Mapa final SI'!$P$16="Mayor"),CONCATENATE("R",'Mapa final SI'!$A$16),"")</f>
        <v/>
      </c>
      <c r="AE38" s="655"/>
      <c r="AF38" s="655" t="str">
        <f>IF(AND('Mapa final SI'!$L$22="Muy Baja",'Mapa final SI'!$P$22="Mayor"),CONCATENATE("R",'Mapa final SI'!$A$22),"")</f>
        <v/>
      </c>
      <c r="AG38" s="658"/>
      <c r="AH38" s="660" t="str">
        <f>IF(AND('Mapa final SI'!$L$10="Muy Baja",'Mapa final SI'!$P$10="Catastrófico"),CONCATENATE("R",'Mapa final SI'!$A$10),"")</f>
        <v/>
      </c>
      <c r="AI38" s="661"/>
      <c r="AJ38" s="661" t="str">
        <f>IF(AND('Mapa final SI'!$L$16="Muy Baja",'Mapa final SI'!$P$16="Catastrófico"),CONCATENATE("R",'Mapa final SI'!$A$16),"")</f>
        <v/>
      </c>
      <c r="AK38" s="661"/>
      <c r="AL38" s="661" t="str">
        <f>IF(AND('Mapa final SI'!$L$22="Muy Baja",'Mapa final SI'!$P$22="Catastrófico"),CONCATENATE("R",'Mapa final SI'!$A$22),"")</f>
        <v/>
      </c>
      <c r="AM38" s="66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43"/>
      <c r="C39" s="643"/>
      <c r="D39" s="644"/>
      <c r="E39" s="648"/>
      <c r="F39" s="649"/>
      <c r="G39" s="649"/>
      <c r="H39" s="649"/>
      <c r="I39" s="650"/>
      <c r="J39" s="710"/>
      <c r="K39" s="711"/>
      <c r="L39" s="711"/>
      <c r="M39" s="711"/>
      <c r="N39" s="711"/>
      <c r="O39" s="713"/>
      <c r="P39" s="710"/>
      <c r="Q39" s="711"/>
      <c r="R39" s="711"/>
      <c r="S39" s="711"/>
      <c r="T39" s="711"/>
      <c r="U39" s="713"/>
      <c r="V39" s="679"/>
      <c r="W39" s="680"/>
      <c r="X39" s="680"/>
      <c r="Y39" s="680"/>
      <c r="Z39" s="680"/>
      <c r="AA39" s="682"/>
      <c r="AB39" s="656"/>
      <c r="AC39" s="657"/>
      <c r="AD39" s="657"/>
      <c r="AE39" s="657"/>
      <c r="AF39" s="657"/>
      <c r="AG39" s="659"/>
      <c r="AH39" s="662"/>
      <c r="AI39" s="663"/>
      <c r="AJ39" s="663"/>
      <c r="AK39" s="663"/>
      <c r="AL39" s="663"/>
      <c r="AM39" s="66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43"/>
      <c r="C40" s="643"/>
      <c r="D40" s="644"/>
      <c r="E40" s="648"/>
      <c r="F40" s="649"/>
      <c r="G40" s="649"/>
      <c r="H40" s="649"/>
      <c r="I40" s="650"/>
      <c r="J40" s="710" t="str">
        <f>IF(AND('Mapa final SI'!$L$28="Muy Baja",'Mapa final SI'!$P$28="Leve"),CONCATENATE("R",'Mapa final SI'!$A$28),"")</f>
        <v/>
      </c>
      <c r="K40" s="711"/>
      <c r="L40" s="711" t="str">
        <f>IF(AND('Mapa final SI'!$L$34="Muy Baja",'Mapa final SI'!$P$34="Leve"),CONCATENATE("R",'Mapa final SI'!$A$34),"")</f>
        <v/>
      </c>
      <c r="M40" s="711"/>
      <c r="N40" s="711" t="str">
        <f>IF(AND('Mapa final SI'!$L$40="Muy Baja",'Mapa final SI'!$P$40="Leve"),CONCATENATE("R",'Mapa final SI'!$A$40),"")</f>
        <v/>
      </c>
      <c r="O40" s="713"/>
      <c r="P40" s="710" t="str">
        <f>IF(AND('Mapa final SI'!$L$28="Muy Baja",'Mapa final SI'!$P$28="Menor"),CONCATENATE("R",'Mapa final SI'!$A$28),"")</f>
        <v/>
      </c>
      <c r="Q40" s="711"/>
      <c r="R40" s="711" t="str">
        <f>IF(AND('Mapa final SI'!$L$34="Muy Baja",'Mapa final SI'!$P$34="Menor"),CONCATENATE("R",'Mapa final SI'!$A$34),"")</f>
        <v/>
      </c>
      <c r="S40" s="711"/>
      <c r="T40" s="711" t="str">
        <f>IF(AND('Mapa final SI'!$L$40="Muy Baja",'Mapa final SI'!$P$40="Menor"),CONCATENATE("R",'Mapa final SI'!$A$40),"")</f>
        <v/>
      </c>
      <c r="U40" s="713"/>
      <c r="V40" s="679" t="str">
        <f>IF(AND('Mapa final SI'!$L$28="Muy Baja",'Mapa final SI'!$P$28="Moderado"),CONCATENATE("R",'Mapa final SI'!$A$28),"")</f>
        <v/>
      </c>
      <c r="W40" s="680"/>
      <c r="X40" s="680" t="str">
        <f>IF(AND('Mapa final SI'!$L$34="Muy Baja",'Mapa final SI'!$P$34="Moderado"),CONCATENATE("R",'Mapa final SI'!$A$34),"")</f>
        <v/>
      </c>
      <c r="Y40" s="680"/>
      <c r="Z40" s="680" t="str">
        <f>IF(AND('Mapa final SI'!$L$40="Muy Baja",'Mapa final SI'!$P$40="Moderado"),CONCATENATE("R",'Mapa final SI'!$A$40),"")</f>
        <v/>
      </c>
      <c r="AA40" s="682"/>
      <c r="AB40" s="656" t="str">
        <f>IF(AND('Mapa final SI'!$L$28="Muy Baja",'Mapa final SI'!$P$28="Mayor"),CONCATENATE("R",'Mapa final SI'!$A$28),"")</f>
        <v/>
      </c>
      <c r="AC40" s="657"/>
      <c r="AD40" s="657" t="str">
        <f>IF(AND('Mapa final SI'!$L$34="Muy Baja",'Mapa final SI'!$P$34="Mayor"),CONCATENATE("R",'Mapa final SI'!$A$34),"")</f>
        <v/>
      </c>
      <c r="AE40" s="657"/>
      <c r="AF40" s="657" t="str">
        <f>IF(AND('Mapa final SI'!$L$40="Muy Baja",'Mapa final SI'!$P$40="Mayor"),CONCATENATE("R",'Mapa final SI'!$A$40),"")</f>
        <v/>
      </c>
      <c r="AG40" s="659"/>
      <c r="AH40" s="662" t="str">
        <f>IF(AND('Mapa final SI'!$L$28="Muy Baja",'Mapa final SI'!$P$28="Catastrófico"),CONCATENATE("R",'Mapa final SI'!$A$28),"")</f>
        <v/>
      </c>
      <c r="AI40" s="663"/>
      <c r="AJ40" s="663" t="str">
        <f>IF(AND('Mapa final SI'!$L$34="Muy Baja",'Mapa final SI'!$P$34="Catastrófico"),CONCATENATE("R",'Mapa final SI'!$A$34),"")</f>
        <v/>
      </c>
      <c r="AK40" s="663"/>
      <c r="AL40" s="663" t="str">
        <f>IF(AND('Mapa final SI'!$L$40="Muy Baja",'Mapa final SI'!$P$40="Catastrófico"),CONCATENATE("R",'Mapa final SI'!$A$40),"")</f>
        <v/>
      </c>
      <c r="AM40" s="66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43"/>
      <c r="C41" s="643"/>
      <c r="D41" s="644"/>
      <c r="E41" s="648"/>
      <c r="F41" s="649"/>
      <c r="G41" s="649"/>
      <c r="H41" s="649"/>
      <c r="I41" s="650"/>
      <c r="J41" s="710"/>
      <c r="K41" s="711"/>
      <c r="L41" s="711"/>
      <c r="M41" s="711"/>
      <c r="N41" s="711"/>
      <c r="O41" s="713"/>
      <c r="P41" s="710"/>
      <c r="Q41" s="711"/>
      <c r="R41" s="711"/>
      <c r="S41" s="711"/>
      <c r="T41" s="711"/>
      <c r="U41" s="713"/>
      <c r="V41" s="679"/>
      <c r="W41" s="680"/>
      <c r="X41" s="680"/>
      <c r="Y41" s="680"/>
      <c r="Z41" s="680"/>
      <c r="AA41" s="682"/>
      <c r="AB41" s="656"/>
      <c r="AC41" s="657"/>
      <c r="AD41" s="657"/>
      <c r="AE41" s="657"/>
      <c r="AF41" s="657"/>
      <c r="AG41" s="659"/>
      <c r="AH41" s="662"/>
      <c r="AI41" s="663"/>
      <c r="AJ41" s="663"/>
      <c r="AK41" s="663"/>
      <c r="AL41" s="663"/>
      <c r="AM41" s="66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43"/>
      <c r="C42" s="643"/>
      <c r="D42" s="644"/>
      <c r="E42" s="648"/>
      <c r="F42" s="649"/>
      <c r="G42" s="649"/>
      <c r="H42" s="649"/>
      <c r="I42" s="650"/>
      <c r="J42" s="710" t="str">
        <f>IF(AND('Mapa final SI'!$L$46="Muy Baja",'Mapa final SI'!$P$46="Leve"),CONCATENATE("R",'Mapa final SI'!$A$46),"")</f>
        <v/>
      </c>
      <c r="K42" s="711"/>
      <c r="L42" s="711" t="str">
        <f>IF(AND('Mapa final SI'!$L$52="Muy Baja",'Mapa final SI'!$P$52="Leve"),CONCATENATE("R",'Mapa final SI'!$A$52),"")</f>
        <v/>
      </c>
      <c r="M42" s="711"/>
      <c r="N42" s="711" t="str">
        <f>IF(AND('Mapa final SI'!$L$58="Muy Baja",'Mapa final SI'!$P$58="Leve"),CONCATENATE("R",'Mapa final SI'!$A$58),"")</f>
        <v/>
      </c>
      <c r="O42" s="713"/>
      <c r="P42" s="710" t="str">
        <f>IF(AND('Mapa final SI'!$L$46="Muy Baja",'Mapa final SI'!$P$46="Menor"),CONCATENATE("R",'Mapa final SI'!$A$46),"")</f>
        <v/>
      </c>
      <c r="Q42" s="711"/>
      <c r="R42" s="711" t="str">
        <f>IF(AND('Mapa final SI'!$L$52="Muy Baja",'Mapa final SI'!$P$52="Menor"),CONCATENATE("R",'Mapa final SI'!$A$52),"")</f>
        <v/>
      </c>
      <c r="S42" s="711"/>
      <c r="T42" s="711" t="str">
        <f>IF(AND('Mapa final SI'!$L$58="Muy Baja",'Mapa final SI'!$P$58="Menor"),CONCATENATE("R",'Mapa final SI'!$A$58),"")</f>
        <v/>
      </c>
      <c r="U42" s="713"/>
      <c r="V42" s="679" t="str">
        <f>IF(AND('Mapa final SI'!$L$46="Muy Baja",'Mapa final SI'!$P$46="Moderado"),CONCATENATE("R",'Mapa final SI'!$A$46),"")</f>
        <v/>
      </c>
      <c r="W42" s="680"/>
      <c r="X42" s="680" t="str">
        <f>IF(AND('Mapa final SI'!$L$52="Muy Baja",'Mapa final SI'!$P$52="Moderado"),CONCATENATE("R",'Mapa final SI'!$A$52),"")</f>
        <v/>
      </c>
      <c r="Y42" s="680"/>
      <c r="Z42" s="680" t="str">
        <f>IF(AND('Mapa final SI'!$L$58="Muy Baja",'Mapa final SI'!$P$58="Moderado"),CONCATENATE("R",'Mapa final SI'!$A$58),"")</f>
        <v/>
      </c>
      <c r="AA42" s="682"/>
      <c r="AB42" s="656" t="str">
        <f>IF(AND('Mapa final SI'!$L$46="Muy Baja",'Mapa final SI'!$P$46="Mayor"),CONCATENATE("R",'Mapa final SI'!$A$46),"")</f>
        <v/>
      </c>
      <c r="AC42" s="657"/>
      <c r="AD42" s="657" t="str">
        <f>IF(AND('Mapa final SI'!$L$52="Muy Baja",'Mapa final SI'!$P$52="Mayor"),CONCATENATE("R",'Mapa final SI'!$A$52),"")</f>
        <v/>
      </c>
      <c r="AE42" s="657"/>
      <c r="AF42" s="657" t="str">
        <f>IF(AND('Mapa final SI'!$L$58="Muy Baja",'Mapa final SI'!$P$58="Mayor"),CONCATENATE("R",'Mapa final SI'!$A$58),"")</f>
        <v/>
      </c>
      <c r="AG42" s="659"/>
      <c r="AH42" s="662" t="str">
        <f>IF(AND('Mapa final SI'!$L$46="Muy Baja",'Mapa final SI'!$P$46="Catastrófico"),CONCATENATE("R",'Mapa final SI'!$A$46),"")</f>
        <v/>
      </c>
      <c r="AI42" s="663"/>
      <c r="AJ42" s="663" t="str">
        <f>IF(AND('Mapa final SI'!$L$52="Muy Baja",'Mapa final SI'!$P$52="Catastrófico"),CONCATENATE("R",'Mapa final SI'!$A$52),"")</f>
        <v/>
      </c>
      <c r="AK42" s="663"/>
      <c r="AL42" s="663" t="str">
        <f>IF(AND('Mapa final SI'!$L$58="Muy Baja",'Mapa final SI'!$P$58="Catastrófico"),CONCATENATE("R",'Mapa final SI'!$A$58),"")</f>
        <v/>
      </c>
      <c r="AM42" s="66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43"/>
      <c r="C43" s="643"/>
      <c r="D43" s="644"/>
      <c r="E43" s="648"/>
      <c r="F43" s="649"/>
      <c r="G43" s="649"/>
      <c r="H43" s="649"/>
      <c r="I43" s="650"/>
      <c r="J43" s="710"/>
      <c r="K43" s="711"/>
      <c r="L43" s="711"/>
      <c r="M43" s="711"/>
      <c r="N43" s="711"/>
      <c r="O43" s="713"/>
      <c r="P43" s="710"/>
      <c r="Q43" s="711"/>
      <c r="R43" s="711"/>
      <c r="S43" s="711"/>
      <c r="T43" s="711"/>
      <c r="U43" s="713"/>
      <c r="V43" s="679"/>
      <c r="W43" s="680"/>
      <c r="X43" s="680"/>
      <c r="Y43" s="680"/>
      <c r="Z43" s="680"/>
      <c r="AA43" s="682"/>
      <c r="AB43" s="656"/>
      <c r="AC43" s="657"/>
      <c r="AD43" s="657"/>
      <c r="AE43" s="657"/>
      <c r="AF43" s="657"/>
      <c r="AG43" s="659"/>
      <c r="AH43" s="662"/>
      <c r="AI43" s="663"/>
      <c r="AJ43" s="663"/>
      <c r="AK43" s="663"/>
      <c r="AL43" s="663"/>
      <c r="AM43" s="66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43"/>
      <c r="C44" s="643"/>
      <c r="D44" s="644"/>
      <c r="E44" s="648"/>
      <c r="F44" s="649"/>
      <c r="G44" s="649"/>
      <c r="H44" s="649"/>
      <c r="I44" s="650"/>
      <c r="J44" s="710" t="str">
        <f>IF(AND('Mapa final SI'!$L$64="Muy Baja",'Mapa final SI'!$P$64="Leve"),CONCATENATE("R",'Mapa final SI'!$A$64),"")</f>
        <v/>
      </c>
      <c r="K44" s="711"/>
      <c r="L44" s="711" t="str">
        <f>IF(AND('Mapa final SI'!$L$70="Muy Baja",'Mapa final SI'!$P$70="Leve"),CONCATENATE("R",'Mapa final SI'!$A$70),"")</f>
        <v/>
      </c>
      <c r="M44" s="711"/>
      <c r="N44" s="711" t="str">
        <f>IF(AND('Mapa final SI'!$L$76="Muy Baja",'Mapa final SI'!$P$76="Leve"),CONCATENATE("R",'Mapa final SI'!$A$76),"")</f>
        <v/>
      </c>
      <c r="O44" s="713"/>
      <c r="P44" s="710" t="str">
        <f>IF(AND('Mapa final SI'!$L$64="Muy Baja",'Mapa final SI'!$P$64="Menor"),CONCATENATE("R",'Mapa final SI'!$A$64),"")</f>
        <v/>
      </c>
      <c r="Q44" s="711"/>
      <c r="R44" s="711" t="str">
        <f>IF(AND('Mapa final SI'!$L$70="Muy Baja",'Mapa final SI'!$P$70="Menor"),CONCATENATE("R",'Mapa final SI'!$A$70),"")</f>
        <v/>
      </c>
      <c r="S44" s="711"/>
      <c r="T44" s="711" t="str">
        <f>IF(AND('Mapa final SI'!$L$76="Muy Baja",'Mapa final SI'!$P$76="Menor"),CONCATENATE("R",'Mapa final SI'!$A$76),"")</f>
        <v/>
      </c>
      <c r="U44" s="713"/>
      <c r="V44" s="679" t="str">
        <f>IF(AND('Mapa final SI'!$L$64="Muy Baja",'Mapa final SI'!$P$64="Moderado"),CONCATENATE("R",'Mapa final SI'!$A$64),"")</f>
        <v/>
      </c>
      <c r="W44" s="680"/>
      <c r="X44" s="680" t="str">
        <f>IF(AND('Mapa final SI'!$L$70="Muy Baja",'Mapa final SI'!$P$70="Moderado"),CONCATENATE("R",'Mapa final SI'!$A$70),"")</f>
        <v/>
      </c>
      <c r="Y44" s="680"/>
      <c r="Z44" s="680" t="str">
        <f>IF(AND('Mapa final SI'!$L$76="Muy Baja",'Mapa final SI'!$P$76="Moderado"),CONCATENATE("R",'Mapa final SI'!$A$76),"")</f>
        <v/>
      </c>
      <c r="AA44" s="682"/>
      <c r="AB44" s="656" t="str">
        <f>IF(AND('Mapa final SI'!$L$64="Muy Baja",'Mapa final SI'!$P$64="Mayor"),CONCATENATE("R",'Mapa final SI'!$A$64),"")</f>
        <v/>
      </c>
      <c r="AC44" s="657"/>
      <c r="AD44" s="657" t="str">
        <f>IF(AND('Mapa final SI'!$L$70="Muy Baja",'Mapa final SI'!$P$70="Mayor"),CONCATENATE("R",'Mapa final SI'!$A$70),"")</f>
        <v/>
      </c>
      <c r="AE44" s="657"/>
      <c r="AF44" s="657" t="str">
        <f>IF(AND('Mapa final SI'!$L$76="Muy Baja",'Mapa final SI'!$P$76="Mayor"),CONCATENATE("R",'Mapa final SI'!$A$76),"")</f>
        <v/>
      </c>
      <c r="AG44" s="659"/>
      <c r="AH44" s="662" t="str">
        <f>IF(AND('Mapa final SI'!$L$64="Muy Baja",'Mapa final SI'!$P$64="Catastrófico"),CONCATENATE("R",'Mapa final SI'!$A$64),"")</f>
        <v/>
      </c>
      <c r="AI44" s="663"/>
      <c r="AJ44" s="663" t="str">
        <f>IF(AND('Mapa final SI'!$L$70="Muy Baja",'Mapa final SI'!$P$70="Catastrófico"),CONCATENATE("R",'Mapa final SI'!$A$70),"")</f>
        <v/>
      </c>
      <c r="AK44" s="663"/>
      <c r="AL44" s="663" t="str">
        <f>IF(AND('Mapa final'!$L$76="Muy Baja",'Mapa final'!$P$76="Catastrófico"),CONCATENATE("R",'Mapa final'!$A$76),"")</f>
        <v/>
      </c>
      <c r="AM44" s="66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43"/>
      <c r="C45" s="643"/>
      <c r="D45" s="644"/>
      <c r="E45" s="651"/>
      <c r="F45" s="652"/>
      <c r="G45" s="652"/>
      <c r="H45" s="652"/>
      <c r="I45" s="653"/>
      <c r="J45" s="723"/>
      <c r="K45" s="724"/>
      <c r="L45" s="724"/>
      <c r="M45" s="724"/>
      <c r="N45" s="724"/>
      <c r="O45" s="725"/>
      <c r="P45" s="723"/>
      <c r="Q45" s="724"/>
      <c r="R45" s="724"/>
      <c r="S45" s="724"/>
      <c r="T45" s="724"/>
      <c r="U45" s="725"/>
      <c r="V45" s="696"/>
      <c r="W45" s="697"/>
      <c r="X45" s="697"/>
      <c r="Y45" s="697"/>
      <c r="Z45" s="697"/>
      <c r="AA45" s="698"/>
      <c r="AB45" s="693"/>
      <c r="AC45" s="694"/>
      <c r="AD45" s="694"/>
      <c r="AE45" s="694"/>
      <c r="AF45" s="694"/>
      <c r="AG45" s="695"/>
      <c r="AH45" s="683"/>
      <c r="AI45" s="675"/>
      <c r="AJ45" s="675"/>
      <c r="AK45" s="675"/>
      <c r="AL45" s="675"/>
      <c r="AM45" s="67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5" t="s">
        <v>577</v>
      </c>
      <c r="K46" s="646"/>
      <c r="L46" s="646"/>
      <c r="M46" s="646"/>
      <c r="N46" s="646"/>
      <c r="O46" s="647"/>
      <c r="P46" s="645" t="s">
        <v>578</v>
      </c>
      <c r="Q46" s="646"/>
      <c r="R46" s="646"/>
      <c r="S46" s="646"/>
      <c r="T46" s="646"/>
      <c r="U46" s="647"/>
      <c r="V46" s="645" t="s">
        <v>579</v>
      </c>
      <c r="W46" s="646"/>
      <c r="X46" s="646"/>
      <c r="Y46" s="646"/>
      <c r="Z46" s="646"/>
      <c r="AA46" s="647"/>
      <c r="AB46" s="645" t="s">
        <v>580</v>
      </c>
      <c r="AC46" s="726"/>
      <c r="AD46" s="646"/>
      <c r="AE46" s="646"/>
      <c r="AF46" s="646"/>
      <c r="AG46" s="647"/>
      <c r="AH46" s="645" t="s">
        <v>581</v>
      </c>
      <c r="AI46" s="646"/>
      <c r="AJ46" s="646"/>
      <c r="AK46" s="646"/>
      <c r="AL46" s="646"/>
      <c r="AM46" s="64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8"/>
      <c r="K47" s="649"/>
      <c r="L47" s="649"/>
      <c r="M47" s="649"/>
      <c r="N47" s="649"/>
      <c r="O47" s="650"/>
      <c r="P47" s="648"/>
      <c r="Q47" s="649"/>
      <c r="R47" s="649"/>
      <c r="S47" s="649"/>
      <c r="T47" s="649"/>
      <c r="U47" s="650"/>
      <c r="V47" s="648"/>
      <c r="W47" s="649"/>
      <c r="X47" s="649"/>
      <c r="Y47" s="649"/>
      <c r="Z47" s="649"/>
      <c r="AA47" s="650"/>
      <c r="AB47" s="648"/>
      <c r="AC47" s="649"/>
      <c r="AD47" s="649"/>
      <c r="AE47" s="649"/>
      <c r="AF47" s="649"/>
      <c r="AG47" s="650"/>
      <c r="AH47" s="648"/>
      <c r="AI47" s="649"/>
      <c r="AJ47" s="649"/>
      <c r="AK47" s="649"/>
      <c r="AL47" s="649"/>
      <c r="AM47" s="65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8"/>
      <c r="K48" s="649"/>
      <c r="L48" s="649"/>
      <c r="M48" s="649"/>
      <c r="N48" s="649"/>
      <c r="O48" s="650"/>
      <c r="P48" s="648"/>
      <c r="Q48" s="649"/>
      <c r="R48" s="649"/>
      <c r="S48" s="649"/>
      <c r="T48" s="649"/>
      <c r="U48" s="650"/>
      <c r="V48" s="648"/>
      <c r="W48" s="649"/>
      <c r="X48" s="649"/>
      <c r="Y48" s="649"/>
      <c r="Z48" s="649"/>
      <c r="AA48" s="650"/>
      <c r="AB48" s="648"/>
      <c r="AC48" s="649"/>
      <c r="AD48" s="649"/>
      <c r="AE48" s="649"/>
      <c r="AF48" s="649"/>
      <c r="AG48" s="650"/>
      <c r="AH48" s="648"/>
      <c r="AI48" s="649"/>
      <c r="AJ48" s="649"/>
      <c r="AK48" s="649"/>
      <c r="AL48" s="649"/>
      <c r="AM48" s="65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8"/>
      <c r="K49" s="649"/>
      <c r="L49" s="649"/>
      <c r="M49" s="649"/>
      <c r="N49" s="649"/>
      <c r="O49" s="650"/>
      <c r="P49" s="648"/>
      <c r="Q49" s="649"/>
      <c r="R49" s="649"/>
      <c r="S49" s="649"/>
      <c r="T49" s="649"/>
      <c r="U49" s="650"/>
      <c r="V49" s="648"/>
      <c r="W49" s="649"/>
      <c r="X49" s="649"/>
      <c r="Y49" s="649"/>
      <c r="Z49" s="649"/>
      <c r="AA49" s="650"/>
      <c r="AB49" s="648"/>
      <c r="AC49" s="649"/>
      <c r="AD49" s="649"/>
      <c r="AE49" s="649"/>
      <c r="AF49" s="649"/>
      <c r="AG49" s="650"/>
      <c r="AH49" s="648"/>
      <c r="AI49" s="649"/>
      <c r="AJ49" s="649"/>
      <c r="AK49" s="649"/>
      <c r="AL49" s="649"/>
      <c r="AM49" s="65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8"/>
      <c r="K50" s="649"/>
      <c r="L50" s="649"/>
      <c r="M50" s="649"/>
      <c r="N50" s="649"/>
      <c r="O50" s="650"/>
      <c r="P50" s="648"/>
      <c r="Q50" s="649"/>
      <c r="R50" s="649"/>
      <c r="S50" s="649"/>
      <c r="T50" s="649"/>
      <c r="U50" s="650"/>
      <c r="V50" s="648"/>
      <c r="W50" s="649"/>
      <c r="X50" s="649"/>
      <c r="Y50" s="649"/>
      <c r="Z50" s="649"/>
      <c r="AA50" s="650"/>
      <c r="AB50" s="648"/>
      <c r="AC50" s="649"/>
      <c r="AD50" s="649"/>
      <c r="AE50" s="649"/>
      <c r="AF50" s="649"/>
      <c r="AG50" s="650"/>
      <c r="AH50" s="648"/>
      <c r="AI50" s="649"/>
      <c r="AJ50" s="649"/>
      <c r="AK50" s="649"/>
      <c r="AL50" s="649"/>
      <c r="AM50" s="65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1"/>
      <c r="K51" s="652"/>
      <c r="L51" s="652"/>
      <c r="M51" s="652"/>
      <c r="N51" s="652"/>
      <c r="O51" s="653"/>
      <c r="P51" s="651"/>
      <c r="Q51" s="652"/>
      <c r="R51" s="652"/>
      <c r="S51" s="652"/>
      <c r="T51" s="652"/>
      <c r="U51" s="653"/>
      <c r="V51" s="651"/>
      <c r="W51" s="652"/>
      <c r="X51" s="652"/>
      <c r="Y51" s="652"/>
      <c r="Z51" s="652"/>
      <c r="AA51" s="653"/>
      <c r="AB51" s="651"/>
      <c r="AC51" s="652"/>
      <c r="AD51" s="652"/>
      <c r="AE51" s="652"/>
      <c r="AF51" s="652"/>
      <c r="AG51" s="653"/>
      <c r="AH51" s="651"/>
      <c r="AI51" s="652"/>
      <c r="AJ51" s="652"/>
      <c r="AK51" s="652"/>
      <c r="AL51" s="652"/>
      <c r="AM51" s="65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5" zoomScaleNormal="55" workbookViewId="0">
      <selection activeCell="B7" sqref="B7:B1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7" t="s">
        <v>582</v>
      </c>
      <c r="C2" s="728"/>
      <c r="D2" s="728"/>
      <c r="E2" s="728"/>
      <c r="F2" s="728"/>
      <c r="G2" s="728"/>
      <c r="H2" s="728"/>
      <c r="I2" s="728"/>
      <c r="J2" s="642" t="s">
        <v>463</v>
      </c>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8"/>
      <c r="C3" s="728"/>
      <c r="D3" s="728"/>
      <c r="E3" s="728"/>
      <c r="F3" s="728"/>
      <c r="G3" s="728"/>
      <c r="H3" s="728"/>
      <c r="I3" s="728"/>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8"/>
      <c r="C4" s="728"/>
      <c r="D4" s="728"/>
      <c r="E4" s="728"/>
      <c r="F4" s="728"/>
      <c r="G4" s="728"/>
      <c r="H4" s="728"/>
      <c r="I4" s="728"/>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3" t="s">
        <v>568</v>
      </c>
      <c r="C6" s="643"/>
      <c r="D6" s="644"/>
      <c r="E6" s="729" t="s">
        <v>569</v>
      </c>
      <c r="F6" s="730"/>
      <c r="G6" s="730"/>
      <c r="H6" s="730"/>
      <c r="I6" s="731"/>
      <c r="J6" s="261" t="str">
        <f>IF(AND('Mapa final SI'!$AC$10="Muy Alta",'Mapa final SI'!$AE$10="Leve"),CONCATENATE("R1C",'Mapa final SI'!$S$10),"")</f>
        <v/>
      </c>
      <c r="K6" s="262" t="str">
        <f>IF(AND('Mapa final SI'!$AC$11="Muy Alta",'Mapa final SI'!$AE$11="Leve"),CONCATENATE("R1C",'Mapa final SI'!$S$11),"")</f>
        <v/>
      </c>
      <c r="L6" s="262" t="str">
        <f>IF(AND('Mapa final SI'!$AC$12="Muy Alta",'Mapa final SI'!$AE$12="Leve"),CONCATENATE("R1C",'Mapa final SI'!$S$12),"")</f>
        <v/>
      </c>
      <c r="M6" s="262" t="str">
        <f>IF(AND('Mapa final'!$AC$13="Muy Alta",'Mapa final'!$AE$13="Leve"),CONCATENATE("R1C",'Mapa final'!$S$13),"")</f>
        <v/>
      </c>
      <c r="N6" s="262" t="str">
        <f>IF(AND('Mapa final'!$AC$14="Muy Alta",'Mapa final'!$AE$14="Leve"),CONCATENATE("R1C",'Mapa final'!$S$14),"")</f>
        <v/>
      </c>
      <c r="O6" s="263" t="str">
        <f>IF(AND('Mapa final'!$AC$15="Muy Alta",'Mapa final'!$AE$15="Leve"),CONCATENATE("R1C",'Mapa final'!$S$15),"")</f>
        <v/>
      </c>
      <c r="P6" s="261" t="str">
        <f>IF(AND('Mapa final'!$AC$10="Muy Alta",'Mapa final'!$AE$10="Menor"),CONCATENATE("R1C",'Mapa final'!$S$10),"")</f>
        <v/>
      </c>
      <c r="Q6" s="262" t="str">
        <f>IF(AND('Mapa final'!$AC$11="Muy Alta",'Mapa final'!$AE$11="Menor"),CONCATENATE("R1C",'Mapa final'!$S$11),"")</f>
        <v/>
      </c>
      <c r="R6" s="262" t="str">
        <f>IF(AND('Mapa final'!$AC$12="Muy Alta",'Mapa final'!$AE$12="Menor"),CONCATENATE("R1C",'Mapa final'!$S$12),"")</f>
        <v/>
      </c>
      <c r="S6" s="262" t="str">
        <f>IF(AND('Mapa final'!$AC$13="Muy Alta",'Mapa final'!$AE$13="Menor"),CONCATENATE("R1C",'Mapa final'!$S$13),"")</f>
        <v/>
      </c>
      <c r="T6" s="262" t="str">
        <f>IF(AND('Mapa final'!$AC$14="Muy Alta",'Mapa final'!$AE$14="Menor"),CONCATENATE("R1C",'Mapa final'!$S$14),"")</f>
        <v/>
      </c>
      <c r="U6" s="263" t="str">
        <f>IF(AND('Mapa final'!$AC$15="Muy Alta",'Mapa final'!$AE$15="Menor"),CONCATENATE("R1C",'Mapa final'!$S$15),"")</f>
        <v/>
      </c>
      <c r="V6" s="261" t="str">
        <f>IF(AND('Mapa final'!$AC$10="Muy Alta",'Mapa final'!$AE$10="Moderado"),CONCATENATE("R1C",'Mapa final'!$S$10),"")</f>
        <v/>
      </c>
      <c r="W6" s="262" t="str">
        <f>IF(AND('Mapa final'!$AC$11="Muy Alta",'Mapa final'!$AE$11="Moderado"),CONCATENATE("R1C",'Mapa final'!$S$11),"")</f>
        <v/>
      </c>
      <c r="X6" s="262" t="str">
        <f>IF(AND('Mapa final'!$AC$12="Muy Alta",'Mapa final'!$AE$12="Moderado"),CONCATENATE("R1C",'Mapa final'!$S$12),"")</f>
        <v/>
      </c>
      <c r="Y6" s="262" t="str">
        <f>IF(AND('Mapa final'!$AC$13="Muy Alta",'Mapa final'!$AE$13="Moderado"),CONCATENATE("R1C",'Mapa final'!$S$13),"")</f>
        <v/>
      </c>
      <c r="Z6" s="262" t="str">
        <f>IF(AND('Mapa final'!$AC$14="Muy Alta",'Mapa final'!$AE$14="Moderado"),CONCATENATE("R1C",'Mapa final'!$S$14),"")</f>
        <v/>
      </c>
      <c r="AA6" s="263" t="str">
        <f>IF(AND('Mapa final'!$AC$15="Muy Alta",'Mapa final'!$AE$15="Moderado"),CONCATENATE("R1C",'Mapa final'!$S$15),"")</f>
        <v/>
      </c>
      <c r="AB6" s="261" t="str">
        <f>IF(AND('Mapa final SI'!$AC$10="Muy Alta",'Mapa final SI'!$AE$10="Mayor"),CONCATENATE("R1C",'Mapa final SI'!$S$10),"")</f>
        <v/>
      </c>
      <c r="AC6" s="262" t="str">
        <f>IF(AND('Mapa final'!$AC$11="Muy Alta",'Mapa final'!$AE$11="Mayor"),CONCATENATE("R1C",'Mapa final'!$S$11),"")</f>
        <v/>
      </c>
      <c r="AD6" s="262" t="str">
        <f>IF(AND('Mapa final'!$AC$12="Muy Alta",'Mapa final'!$AE$12="Mayor"),CONCATENATE("R1C",'Mapa final'!$S$12),"")</f>
        <v/>
      </c>
      <c r="AE6" s="262" t="str">
        <f>IF(AND('Mapa final'!$AC$13="Muy Alta",'Mapa final'!$AE$13="Mayor"),CONCATENATE("R1C",'Mapa final'!$S$13),"")</f>
        <v/>
      </c>
      <c r="AF6" s="262" t="str">
        <f>IF(AND('Mapa final'!$AC$14="Muy Alta",'Mapa final'!$AE$14="Mayor"),CONCATENATE("R1C",'Mapa final'!$S$14),"")</f>
        <v/>
      </c>
      <c r="AG6" s="263" t="str">
        <f>IF(AND('Mapa final'!$AC$15="Muy Alta",'Mapa final'!$AE$15="Mayor"),CONCATENATE("R1C",'Mapa final'!$S$15),"")</f>
        <v/>
      </c>
      <c r="AH6" s="264" t="str">
        <f>IF(AND('Mapa final'!$AC$10="Muy Alta",'Mapa final'!$AE$10="Catastrófico"),CONCATENATE("R1C",'Mapa final'!$S$10),"")</f>
        <v/>
      </c>
      <c r="AI6" s="265" t="str">
        <f>IF(AND('Mapa final'!$AC$11="Muy Alta",'Mapa final'!$AE$11="Catastrófico"),CONCATENATE("R1C",'Mapa final'!$S$11),"")</f>
        <v/>
      </c>
      <c r="AJ6" s="265" t="str">
        <f>IF(AND('Mapa final'!$AC$12="Muy Alta",'Mapa final'!$AE$12="Catastrófico"),CONCATENATE("R1C",'Mapa final'!$S$12),"")</f>
        <v/>
      </c>
      <c r="AK6" s="265" t="str">
        <f>IF(AND('Mapa final'!$AC$13="Muy Alta",'Mapa final'!$AE$13="Catastrófico"),CONCATENATE("R1C",'Mapa final'!$S$13),"")</f>
        <v/>
      </c>
      <c r="AL6" s="265" t="str">
        <f>IF(AND('Mapa final'!$AC$14="Muy Alta",'Mapa final'!$AE$14="Catastrófico"),CONCATENATE("R1C",'Mapa final'!$S$14),"")</f>
        <v/>
      </c>
      <c r="AM6" s="266" t="str">
        <f>IF(AND('Mapa final'!$AC$15="Muy Alta",'Mapa final'!$AE$15="Catastrófico"),CONCATENATE("R1C",'Mapa final'!$S$15),"")</f>
        <v/>
      </c>
      <c r="AN6" s="15"/>
      <c r="AO6" s="738" t="s">
        <v>570</v>
      </c>
      <c r="AP6" s="739"/>
      <c r="AQ6" s="739"/>
      <c r="AR6" s="739"/>
      <c r="AS6" s="739"/>
      <c r="AT6" s="74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3"/>
      <c r="C7" s="643"/>
      <c r="D7" s="644"/>
      <c r="E7" s="732"/>
      <c r="F7" s="733"/>
      <c r="G7" s="733"/>
      <c r="H7" s="733"/>
      <c r="I7" s="734"/>
      <c r="J7" s="267" t="str">
        <f>IF(AND('Mapa final SI'!$AC$16="Muy Alta",'Mapa final SI'!$AE$16="Leve"),CONCATENATE("R2C",'Mapa final SI'!$S$16),"")</f>
        <v/>
      </c>
      <c r="K7" s="268" t="str">
        <f>IF(AND('Mapa final SI'!$AC$17="Muy Alta",'Mapa final SI'!$AE$17="Leve"),CONCATENATE("R2C",'Mapa final SI'!$S$17),"")</f>
        <v/>
      </c>
      <c r="L7" s="268" t="str">
        <f>IF(AND('Mapa final SI'!$AC$18="Muy Alta",'Mapa final SI'!$AE$18="Leve"),CONCATENATE("R2C",'Mapa final SI'!$S$18),"")</f>
        <v/>
      </c>
      <c r="M7" s="268" t="str">
        <f>IF(AND('Mapa final SI'!$AC$19="Muy Alta",'Mapa final SI'!$AE$19="Leve"),CONCATENATE("R2C",'Mapa final SI'!$S$19),"")</f>
        <v/>
      </c>
      <c r="N7" s="268" t="str">
        <f>IF(AND('Mapa final SI'!$AC$20="Muy Alta",'Mapa final SI'!$AE$20="Leve"),CONCATENATE("R2C",'Mapa final SI'!$S$20),"")</f>
        <v/>
      </c>
      <c r="O7" s="269" t="str">
        <f>IF(AND('Mapa final SI'!$AC$21="Muy Alta",'Mapa final SI'!$AE$21="Leve"),CONCATENATE("R2C",'Mapa final SI'!$S$21),"")</f>
        <v/>
      </c>
      <c r="P7" s="267" t="str">
        <f>IF(AND('Mapa final SI'!$AC$16="Muy Alta",'Mapa final SI'!$AE$16="Menor"),CONCATENATE("R2C",'Mapa final SI'!$S$16),"")</f>
        <v/>
      </c>
      <c r="Q7" s="268" t="str">
        <f>IF(AND('Mapa final SI'!$AC$17="Muy Alta",'Mapa final SI'!$AE$17="Menor"),CONCATENATE("R2C",'Mapa final SI'!$S$17),"")</f>
        <v/>
      </c>
      <c r="R7" s="268" t="str">
        <f>IF(AND('Mapa final SI'!$AC$18="Muy Alta",'Mapa final SI'!$AE$18="Menor"),CONCATENATE("R2C",'Mapa final SI'!$S$18),"")</f>
        <v/>
      </c>
      <c r="S7" s="268" t="str">
        <f>IF(AND('Mapa final SI'!$AC$19="Muy Alta",'Mapa final SI'!$AE$19="Menor"),CONCATENATE("R2C",'Mapa final SI'!$S$19),"")</f>
        <v/>
      </c>
      <c r="T7" s="268" t="str">
        <f>IF(AND('Mapa final SI'!$AC$20="Muy Alta",'Mapa final SI'!$AE$20="Menor"),CONCATENATE("R2C",'Mapa final SI'!$S$20),"")</f>
        <v/>
      </c>
      <c r="U7" s="269" t="str">
        <f>IF(AND('Mapa final SI'!$AC$21="Muy Alta",'Mapa final SI'!$AE$21="Menor"),CONCATENATE("R2C",'Mapa final SI'!$S$21),"")</f>
        <v/>
      </c>
      <c r="V7" s="267" t="str">
        <f>IF(AND('Mapa final SI'!$AC$16="Muy Alta",'Mapa final SI'!$AE$16="Moderado"),CONCATENATE("R2C",'Mapa final SI'!$S$16),"")</f>
        <v/>
      </c>
      <c r="W7" s="268" t="str">
        <f>IF(AND('Mapa final SI'!$AC$17="Muy Alta",'Mapa final SI'!$AE$17="Moderado"),CONCATENATE("R2C",'Mapa final SI'!$S$17),"")</f>
        <v/>
      </c>
      <c r="X7" s="268" t="str">
        <f>IF(AND('Mapa final SI'!$AC$18="Muy Alta",'Mapa final SI'!$AE$18="Moderado"),CONCATENATE("R2C",'Mapa final SI'!$S$18),"")</f>
        <v/>
      </c>
      <c r="Y7" s="268" t="str">
        <f>IF(AND('Mapa final SI'!$AC$19="Muy Alta",'Mapa final SI'!$AE$19="Moderado"),CONCATENATE("R2C",'Mapa final SI'!$S$19),"")</f>
        <v/>
      </c>
      <c r="Z7" s="268" t="str">
        <f>IF(AND('Mapa final SI'!$AC$20="Muy Alta",'Mapa final SI'!$AE$20="Moderado"),CONCATENATE("R2C",'Mapa final SI'!$S$20),"")</f>
        <v/>
      </c>
      <c r="AA7" s="269" t="str">
        <f>IF(AND('Mapa final SI'!$AC$21="Muy Alta",'Mapa final SI'!$AE$21="Moderado"),CONCATENATE("R2C",'Mapa final SI'!$S$21),"")</f>
        <v/>
      </c>
      <c r="AB7" s="267" t="str">
        <f>IF(AND('Mapa final SI'!$AC$16="Muy Alta",'Mapa final SI'!$AE$16="Mayor"),CONCATENATE("R2C",'Mapa final SI'!$S$16),"")</f>
        <v/>
      </c>
      <c r="AC7" s="268" t="str">
        <f>IF(AND('Mapa final SI'!$AC$17="Muy Alta",'Mapa final SI'!$AE$17="Mayor"),CONCATENATE("R2C",'Mapa final SI'!$S$17),"")</f>
        <v/>
      </c>
      <c r="AD7" s="268" t="str">
        <f>IF(AND('Mapa final SI'!$AC$18="Muy Alta",'Mapa final SI'!$AE$18="Mayor"),CONCATENATE("R2C",'Mapa final SI'!$S$18),"")</f>
        <v/>
      </c>
      <c r="AE7" s="268" t="str">
        <f>IF(AND('Mapa final SI'!$AC$19="Muy Alta",'Mapa final SI'!$AE$19="Mayor"),CONCATENATE("R2C",'Mapa final SI'!$S$19),"")</f>
        <v/>
      </c>
      <c r="AF7" s="268" t="str">
        <f>IF(AND('Mapa final SI'!$AC$20="Muy Alta",'Mapa final SI'!$AE$20="Mayor"),CONCATENATE("R2C",'Mapa final SI'!$S$20),"")</f>
        <v/>
      </c>
      <c r="AG7" s="269" t="str">
        <f>IF(AND('Mapa final SI'!$AC$21="Muy Alta",'Mapa final SI'!$AE$21="Mayor"),CONCATENATE("R2C",'Mapa final SI'!$S$21),"")</f>
        <v/>
      </c>
      <c r="AH7" s="270" t="str">
        <f>IF(AND('Mapa final SI'!$AC$16="Muy Alta",'Mapa final SI'!$AE$16="Catastrófico"),CONCATENATE("R2C",'Mapa final SI'!$S$16),"")</f>
        <v/>
      </c>
      <c r="AI7" s="271" t="str">
        <f>IF(AND('Mapa final SI'!$AC$17="Muy Alta",'Mapa final SI'!$AE$17="Catastrófico"),CONCATENATE("R2C",'Mapa final SI'!$S$17),"")</f>
        <v/>
      </c>
      <c r="AJ7" s="271" t="str">
        <f>IF(AND('Mapa final SI'!$AC$18="Muy Alta",'Mapa final SI'!$AE$18="Catastrófico"),CONCATENATE("R2C",'Mapa final SI'!$S$18),"")</f>
        <v/>
      </c>
      <c r="AK7" s="271" t="str">
        <f>IF(AND('Mapa final SI'!$AC$19="Muy Alta",'Mapa final SI'!$AE$19="Catastrófico"),CONCATENATE("R2C",'Mapa final SI'!$S$19),"")</f>
        <v/>
      </c>
      <c r="AL7" s="271" t="str">
        <f>IF(AND('Mapa final SI'!$AC$20="Muy Alta",'Mapa final SI'!$AE$20="Catastrófico"),CONCATENATE("R2C",'Mapa final SI'!$S$20),"")</f>
        <v/>
      </c>
      <c r="AM7" s="272" t="str">
        <f>IF(AND('Mapa final SI'!$AC$21="Muy Alta",'Mapa final SI'!$AE$21="Catastrófico"),CONCATENATE("R2C",'Mapa final SI'!$S$21),"")</f>
        <v/>
      </c>
      <c r="AN7" s="15"/>
      <c r="AO7" s="741"/>
      <c r="AP7" s="742"/>
      <c r="AQ7" s="742"/>
      <c r="AR7" s="742"/>
      <c r="AS7" s="742"/>
      <c r="AT7" s="74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3"/>
      <c r="C8" s="643"/>
      <c r="D8" s="644"/>
      <c r="E8" s="732"/>
      <c r="F8" s="733"/>
      <c r="G8" s="733"/>
      <c r="H8" s="733"/>
      <c r="I8" s="734"/>
      <c r="J8" s="267" t="str">
        <f>IF(AND('Mapa final SI'!$AC$22="Muy Alta",'Mapa final SI'!$AE$22="Leve"),CONCATENATE("R3C",'Mapa final SI'!$S$22),"")</f>
        <v/>
      </c>
      <c r="K8" s="268" t="str">
        <f>IF(AND('Mapa final SI'!$AC$23="Muy Alta",'Mapa final SI'!$AE$23="Leve"),CONCATENATE("R3C",'Mapa final SI'!$S$23),"")</f>
        <v/>
      </c>
      <c r="L8" s="268" t="str">
        <f>IF(AND('Mapa final SI'!$AC$24="Muy Alta",'Mapa final SI'!$AE$24="Leve"),CONCATENATE("R3C",'Mapa final SI'!$S$24),"")</f>
        <v/>
      </c>
      <c r="M8" s="268" t="str">
        <f>IF(AND('Mapa final SI'!$AC$25="Muy Alta",'Mapa final SI'!$AE$25="Leve"),CONCATENATE("R3C",'Mapa final SI'!$S$25),"")</f>
        <v/>
      </c>
      <c r="N8" s="268" t="str">
        <f>IF(AND('Mapa final SI'!$AC$26="Muy Alta",'Mapa final SI'!$AE$26="Leve"),CONCATENATE("R3C",'Mapa final SI'!$S$26),"")</f>
        <v/>
      </c>
      <c r="O8" s="269" t="str">
        <f>IF(AND('Mapa final SI'!$AC$27="Muy Alta",'Mapa final SI'!$AE$27="Leve"),CONCATENATE("R3C",'Mapa final SI'!$S$27),"")</f>
        <v/>
      </c>
      <c r="P8" s="267" t="str">
        <f>IF(AND('Mapa final SI'!$AC$22="Muy Alta",'Mapa final SI'!$AE$22="Menor"),CONCATENATE("R3C",'Mapa final SI'!$S$22),"")</f>
        <v/>
      </c>
      <c r="Q8" s="268" t="str">
        <f>IF(AND('Mapa final SI'!$AC$23="Muy Alta",'Mapa final SI'!$AE$23="Menor"),CONCATENATE("R3C",'Mapa final SI'!$S$23),"")</f>
        <v/>
      </c>
      <c r="R8" s="268" t="str">
        <f>IF(AND('Mapa final SI'!$AC$24="Muy Alta",'Mapa final SI'!$AE$24="Menor"),CONCATENATE("R3C",'Mapa final SI'!$S$24),"")</f>
        <v/>
      </c>
      <c r="S8" s="268" t="str">
        <f>IF(AND('Mapa final SI'!$AC$25="Muy Alta",'Mapa final SI'!$AE$25="Menor"),CONCATENATE("R3C",'Mapa final SI'!$S$25),"")</f>
        <v/>
      </c>
      <c r="T8" s="268" t="str">
        <f>IF(AND('Mapa final SI'!$AC$26="Muy Alta",'Mapa final SI'!$AE$26="Menor"),CONCATENATE("R3C",'Mapa final SI'!$S$26),"")</f>
        <v/>
      </c>
      <c r="U8" s="269" t="str">
        <f>IF(AND('Mapa final SI'!$AC$27="Muy Alta",'Mapa final SI'!$AE$27="Menor"),CONCATENATE("R3C",'Mapa final SI'!$S$27),"")</f>
        <v/>
      </c>
      <c r="V8" s="267" t="str">
        <f>IF(AND('Mapa final SI'!$AC$22="Muy Alta",'Mapa final SI'!$AE$22="Moderado"),CONCATENATE("R3C",'Mapa final SI'!$S$22),"")</f>
        <v/>
      </c>
      <c r="W8" s="268" t="str">
        <f>IF(AND('Mapa final SI'!$AC$23="Muy Alta",'Mapa final SI'!$AE$23="Moderado"),CONCATENATE("R3C",'Mapa final SI'!$S$23),"")</f>
        <v/>
      </c>
      <c r="X8" s="268" t="str">
        <f>IF(AND('Mapa final SI'!$AC$24="Muy Alta",'Mapa final SI'!$AE$24="Moderado"),CONCATENATE("R3C",'Mapa final SI'!$S$24),"")</f>
        <v/>
      </c>
      <c r="Y8" s="268" t="str">
        <f>IF(AND('Mapa final SI'!$AC$25="Muy Alta",'Mapa final SI'!$AE$25="Moderado"),CONCATENATE("R3C",'Mapa final SI'!$S$25),"")</f>
        <v/>
      </c>
      <c r="Z8" s="268" t="str">
        <f>IF(AND('Mapa final SI'!$AC$26="Muy Alta",'Mapa final SI'!$AE$26="Moderado"),CONCATENATE("R3C",'Mapa final SI'!$S$26),"")</f>
        <v/>
      </c>
      <c r="AA8" s="269" t="str">
        <f>IF(AND('Mapa final SI'!$AC$27="Muy Alta",'Mapa final SI'!$AE$27="Moderado"),CONCATENATE("R3C",'Mapa final SI'!$S$27),"")</f>
        <v/>
      </c>
      <c r="AB8" s="267" t="str">
        <f>IF(AND('Mapa final SI'!$AC$22="Muy Alta",'Mapa final SI'!$AE$22="Mayor"),CONCATENATE("R3C",'Mapa final SI'!$S$22),"")</f>
        <v/>
      </c>
      <c r="AC8" s="268" t="str">
        <f>IF(AND('Mapa final SI'!$AC$23="Muy Alta",'Mapa final SI'!$AE$23="Mayor"),CONCATENATE("R3C",'Mapa final SI'!$S$23),"")</f>
        <v/>
      </c>
      <c r="AD8" s="268" t="str">
        <f>IF(AND('Mapa final SI'!$AC$24="Muy Alta",'Mapa final SI'!$AE$24="Mayor"),CONCATENATE("R3C",'Mapa final SI'!$S$24),"")</f>
        <v/>
      </c>
      <c r="AE8" s="268" t="str">
        <f>IF(AND('Mapa final SI'!$AC$25="Muy Alta",'Mapa final SI'!$AE$25="Mayor"),CONCATENATE("R3C",'Mapa final SI'!$S$25),"")</f>
        <v/>
      </c>
      <c r="AF8" s="268" t="str">
        <f>IF(AND('Mapa final SI'!$AC$26="Muy Alta",'Mapa final SI'!$AE$26="Mayor"),CONCATENATE("R3C",'Mapa final SI'!$S$26),"")</f>
        <v/>
      </c>
      <c r="AG8" s="269" t="str">
        <f>IF(AND('Mapa final SI'!$AC$27="Muy Alta",'Mapa final SI'!$AE$27="Mayor"),CONCATENATE("R3C",'Mapa final SI'!$S$27),"")</f>
        <v/>
      </c>
      <c r="AH8" s="270" t="str">
        <f>IF(AND('Mapa final SI'!$AC$22="Muy Alta",'Mapa final SI'!$AE$22="Catastrófico"),CONCATENATE("R3C",'Mapa final SI'!$S$22),"")</f>
        <v/>
      </c>
      <c r="AI8" s="271" t="str">
        <f>IF(AND('Mapa final SI'!$AC$23="Muy Alta",'Mapa final SI'!$AE$23="Catastrófico"),CONCATENATE("R3C",'Mapa final SI'!$S$23),"")</f>
        <v/>
      </c>
      <c r="AJ8" s="271" t="str">
        <f>IF(AND('Mapa final SI'!$AC$24="Muy Alta",'Mapa final SI'!$AE$24="Catastrófico"),CONCATENATE("R3C",'Mapa final SI'!$S$24),"")</f>
        <v/>
      </c>
      <c r="AK8" s="271" t="str">
        <f>IF(AND('Mapa final SI'!$AC$25="Muy Alta",'Mapa final SI'!$AE$25="Catastrófico"),CONCATENATE("R3C",'Mapa final SI'!$S$25),"")</f>
        <v/>
      </c>
      <c r="AL8" s="271" t="str">
        <f>IF(AND('Mapa final SI'!$AC$26="Muy Alta",'Mapa final SI'!$AE$26="Catastrófico"),CONCATENATE("R3C",'Mapa final SI'!$S$26),"")</f>
        <v/>
      </c>
      <c r="AM8" s="272" t="str">
        <f>IF(AND('Mapa final SI'!$AC$27="Muy Alta",'Mapa final SI'!$AE$27="Catastrófico"),CONCATENATE("R3C",'Mapa final SI'!$S$27),"")</f>
        <v/>
      </c>
      <c r="AN8" s="15"/>
      <c r="AO8" s="741"/>
      <c r="AP8" s="742"/>
      <c r="AQ8" s="742"/>
      <c r="AR8" s="742"/>
      <c r="AS8" s="742"/>
      <c r="AT8" s="74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3"/>
      <c r="C9" s="643"/>
      <c r="D9" s="644"/>
      <c r="E9" s="732"/>
      <c r="F9" s="733"/>
      <c r="G9" s="733"/>
      <c r="H9" s="733"/>
      <c r="I9" s="734"/>
      <c r="J9" s="267" t="str">
        <f>IF(AND('Mapa final SI'!$AC$28="Muy Alta",'Mapa final SI'!$AE$28="Leve"),CONCATENATE("R4C",'Mapa final SI'!$S$28),"")</f>
        <v/>
      </c>
      <c r="K9" s="268" t="str">
        <f>IF(AND('Mapa final SI'!$AC$29="Muy Alta",'Mapa final SI'!$AE$29="Leve"),CONCATENATE("R4C",'Mapa final SI'!$S$29),"")</f>
        <v/>
      </c>
      <c r="L9" s="268" t="str">
        <f>IF(AND('Mapa final SI'!$AC$30="Muy Alta",'Mapa final SI'!$AE$30="Leve"),CONCATENATE("R4C",'Mapa final SI'!$S$30),"")</f>
        <v/>
      </c>
      <c r="M9" s="268" t="str">
        <f>IF(AND('Mapa final SI'!$AC$31="Muy Alta",'Mapa final SI'!$AE$31="Leve"),CONCATENATE("R4C",'Mapa final SI'!$S$31),"")</f>
        <v/>
      </c>
      <c r="N9" s="268" t="str">
        <f>IF(AND('Mapa final SI'!$AC$32="Muy Alta",'Mapa final SI'!$AE$32="Leve"),CONCATENATE("R4C",'Mapa final SI'!$S$32),"")</f>
        <v/>
      </c>
      <c r="O9" s="269" t="str">
        <f>IF(AND('Mapa final SI'!$AC$33="Muy Alta",'Mapa final SI'!$AE$33="Leve"),CONCATENATE("R4C",'Mapa final SI'!$S$33),"")</f>
        <v/>
      </c>
      <c r="P9" s="267" t="str">
        <f>IF(AND('Mapa final'!$AC$28="Muy Alta",'Mapa final'!$AE$28="Menor"),CONCATENATE("R4C",'Mapa final'!$S$28),"")</f>
        <v/>
      </c>
      <c r="Q9" s="268" t="str">
        <f>IF(AND('Mapa final SI'!$AC$29="Muy Alta",'Mapa final SI'!$AE$29="Menor"),CONCATENATE("R4C",'Mapa final SI'!$S$29),"")</f>
        <v/>
      </c>
      <c r="R9" s="268" t="str">
        <f>IF(AND('Mapa final SI'!$AC$30="Muy Alta",'Mapa final SI'!$AE$30="Menor"),CONCATENATE("R4C",'Mapa final SI'!$S$30),"")</f>
        <v/>
      </c>
      <c r="S9" s="268" t="str">
        <f>IF(AND('Mapa final SI'!$AC$31="Muy Alta",'Mapa final SI'!$AE$31="Menor"),CONCATENATE("R4C",'Mapa final SI'!$S$31),"")</f>
        <v/>
      </c>
      <c r="T9" s="268" t="str">
        <f>IF(AND('Mapa final SI'!$AC$32="Muy Alta",'Mapa final SI'!$AE$32="Menor"),CONCATENATE("R4C",'Mapa final SI'!$S$32),"")</f>
        <v/>
      </c>
      <c r="U9" s="269" t="str">
        <f>IF(AND('Mapa final SI'!$AC$33="Muy Alta",'Mapa final SI'!$AE$33="Menor"),CONCATENATE("R4C",'Mapa final SI'!$S$33),"")</f>
        <v/>
      </c>
      <c r="V9" s="267" t="str">
        <f>IF(AND('Mapa final SI'!$AC$28="Muy Alta",'Mapa final SI'!$AE$28="Moderado"),CONCATENATE("R4C",'Mapa final SI'!$S$28),"")</f>
        <v/>
      </c>
      <c r="W9" s="268" t="str">
        <f>IF(AND('Mapa final SI'!$AC$29="Muy Alta",'Mapa final SI'!$AE$29="Moderado"),CONCATENATE("R4C",'Mapa final SI'!$S$29),"")</f>
        <v/>
      </c>
      <c r="X9" s="268" t="str">
        <f>IF(AND('Mapa final SI'!$AC$30="Muy Alta",'Mapa final SI'!$AE$30="Moderado"),CONCATENATE("R4C",'Mapa final SI'!$S$30),"")</f>
        <v/>
      </c>
      <c r="Y9" s="268" t="str">
        <f>IF(AND('Mapa final SI'!$AC$31="Muy Alta",'Mapa final SI'!$AE$31="Moderado"),CONCATENATE("R4C",'Mapa final SI'!$S$31),"")</f>
        <v/>
      </c>
      <c r="Z9" s="268" t="str">
        <f>IF(AND('Mapa final SI'!$AC$32="Muy Alta",'Mapa final SI'!$AE$32="Moderado"),CONCATENATE("R4C",'Mapa final SI'!$S$32),"")</f>
        <v/>
      </c>
      <c r="AA9" s="269" t="str">
        <f>IF(AND('Mapa final SI'!$AC$33="Muy Alta",'Mapa final SI'!$AE$33="Moderado"),CONCATENATE("R4C",'Mapa final SI'!$S$33),"")</f>
        <v/>
      </c>
      <c r="AB9" s="267" t="str">
        <f>IF(AND('Mapa final SI'!$AC$28="Muy Alta",'Mapa final SI'!$AE$28="Mayor"),CONCATENATE("R4C",'Mapa final SI'!$S$28),"")</f>
        <v/>
      </c>
      <c r="AC9" s="268" t="str">
        <f>IF(AND('Mapa final SI'!$AC$29="Muy Alta",'Mapa final SI'!$AE$29="Mayor"),CONCATENATE("R4C",'Mapa final SI'!$S$29),"")</f>
        <v/>
      </c>
      <c r="AD9" s="268" t="str">
        <f>IF(AND('Mapa final SI'!$AC$30="Muy Alta",'Mapa final SI'!$AE$30="Mayor"),CONCATENATE("R4C",'Mapa final SI'!$S$30),"")</f>
        <v/>
      </c>
      <c r="AE9" s="268" t="str">
        <f>IF(AND('Mapa final SI'!$AC$31="Muy Alta",'Mapa final SI'!$AE$31="Mayor"),CONCATENATE("R4C",'Mapa final SI'!$S$31),"")</f>
        <v/>
      </c>
      <c r="AF9" s="268" t="str">
        <f>IF(AND('Mapa final SI'!$AC$32="Muy Alta",'Mapa final SI'!$AE$32="Mayor"),CONCATENATE("R4C",'Mapa final SI'!$S$32),"")</f>
        <v/>
      </c>
      <c r="AG9" s="269" t="str">
        <f>IF(AND('Mapa final SI'!$AC$33="Muy Alta",'Mapa final SI'!$AE$33="Mayor"),CONCATENATE("R4C",'Mapa final SI'!$S$33),"")</f>
        <v/>
      </c>
      <c r="AH9" s="270" t="str">
        <f>IF(AND('Mapa final SI'!$AC$28="Muy Alta",'Mapa final SI'!$AE$28="Catastrófico"),CONCATENATE("R4C",'Mapa final SI'!$S$28),"")</f>
        <v/>
      </c>
      <c r="AI9" s="271" t="str">
        <f>IF(AND('Mapa final SI'!$AC$29="Muy Alta",'Mapa final SI'!$AE$29="Catastrófico"),CONCATENATE("R4C",'Mapa final SI'!$S$29),"")</f>
        <v/>
      </c>
      <c r="AJ9" s="271" t="str">
        <f>IF(AND('Mapa final SI'!$AC$30="Muy Alta",'Mapa final SI'!$AE$30="Catastrófico"),CONCATENATE("R4C",'Mapa final SI'!$S$30),"")</f>
        <v/>
      </c>
      <c r="AK9" s="271" t="str">
        <f>IF(AND('Mapa final SI'!$AC$31="Muy Alta",'Mapa final SI'!$AE$31="Catastrófico"),CONCATENATE("R4C",'Mapa final SI'!$S$31),"")</f>
        <v/>
      </c>
      <c r="AL9" s="271" t="str">
        <f>IF(AND('Mapa final SI'!$AC$32="Muy Alta",'Mapa final SI'!$AE$32="Catastrófico"),CONCATENATE("R4C",'Mapa final SI'!$S$32),"")</f>
        <v/>
      </c>
      <c r="AM9" s="272" t="str">
        <f>IF(AND('Mapa final SI'!$AC$33="Muy Alta",'Mapa final SI'!$AE$33="Catastrófico"),CONCATENATE("R4C",'Mapa final SI'!$S$33),"")</f>
        <v/>
      </c>
      <c r="AN9" s="15"/>
      <c r="AO9" s="741"/>
      <c r="AP9" s="742"/>
      <c r="AQ9" s="742"/>
      <c r="AR9" s="742"/>
      <c r="AS9" s="742"/>
      <c r="AT9" s="74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3"/>
      <c r="C10" s="643"/>
      <c r="D10" s="644"/>
      <c r="E10" s="732"/>
      <c r="F10" s="733"/>
      <c r="G10" s="733"/>
      <c r="H10" s="733"/>
      <c r="I10" s="734"/>
      <c r="J10" s="267" t="str">
        <f>IF(AND('Mapa final SI'!$AC$34="Muy Alta",'Mapa final SI'!$AE$34="Leve"),CONCATENATE("R5C",'Mapa final SI'!$S$34),"")</f>
        <v/>
      </c>
      <c r="K10" s="268" t="str">
        <f>IF(AND('Mapa final SI'!$AC$35="Muy Alta",'Mapa final SI'!$AE$35="Leve"),CONCATENATE("R5C",'Mapa final SI'!$S$35),"")</f>
        <v/>
      </c>
      <c r="L10" s="268" t="str">
        <f>IF(AND('Mapa final SI'!$AC$36="Muy Alta",'Mapa final SI'!$AE$36="Leve"),CONCATENATE("R5C",'Mapa final SI'!$S$36),"")</f>
        <v/>
      </c>
      <c r="M10" s="268" t="str">
        <f>IF(AND('Mapa final SI'!$AC$37="Muy Alta",'Mapa final SI'!$AE$37="Leve"),CONCATENATE("R5C",'Mapa final SI'!$S$37),"")</f>
        <v/>
      </c>
      <c r="N10" s="268" t="str">
        <f>IF(AND('Mapa final SI'!$AC$38="Muy Alta",'Mapa final SI'!$AE$38="Leve"),CONCATENATE("R5C",'Mapa final SI'!$S$38),"")</f>
        <v/>
      </c>
      <c r="O10" s="269" t="str">
        <f>IF(AND('Mapa final SI'!$AC$39="Muy Alta",'Mapa final SI'!$AE$39="Leve"),CONCATENATE("R5C",'Mapa final SI'!$S$39),"")</f>
        <v/>
      </c>
      <c r="P10" s="267" t="str">
        <f>IF(AND('Mapa final SI'!$AC$34="Muy Alta",'Mapa final SI'!$AE$34="Menor"),CONCATENATE("R5C",'Mapa final SI'!$S$34),"")</f>
        <v/>
      </c>
      <c r="Q10" s="268" t="str">
        <f>IF(AND('Mapa final SI'!$AC$35="Muy Alta",'Mapa final SI'!$AE$35="Menor"),CONCATENATE("R5C",'Mapa final SI'!$S$35),"")</f>
        <v/>
      </c>
      <c r="R10" s="268" t="str">
        <f>IF(AND('Mapa final SI'!$AC$36="Muy Alta",'Mapa final SI'!$AE$36="Menor"),CONCATENATE("R5C",'Mapa final SI'!$S$36),"")</f>
        <v/>
      </c>
      <c r="S10" s="268" t="str">
        <f>IF(AND('Mapa final SI'!$AC$37="Muy Alta",'Mapa final SI'!$AE$37="Menor"),CONCATENATE("R5C",'Mapa final SI'!$S$37),"")</f>
        <v/>
      </c>
      <c r="T10" s="268" t="str">
        <f>IF(AND('Mapa final SI'!$AC$38="Muy Alta",'Mapa final SI'!$AE$38="Menor"),CONCATENATE("R5C",'Mapa final SI'!$S$38),"")</f>
        <v/>
      </c>
      <c r="U10" s="269" t="str">
        <f>IF(AND('Mapa final SI'!$AC$39="Muy Alta",'Mapa final SI'!$AE$39="Menor"),CONCATENATE("R5C",'Mapa final SI'!$S$39),"")</f>
        <v/>
      </c>
      <c r="V10" s="267" t="str">
        <f>IF(AND('Mapa final SI'!$AC$34="Muy Alta",'Mapa final SI'!$AE$34="Moderado"),CONCATENATE("R5C",'Mapa final SI'!$S$34),"")</f>
        <v/>
      </c>
      <c r="W10" s="268" t="str">
        <f>IF(AND('Mapa final SI'!$AC$35="Muy Alta",'Mapa final SI'!$AE$35="Moderado"),CONCATENATE("R5C",'Mapa final SI'!$S$35),"")</f>
        <v/>
      </c>
      <c r="X10" s="268" t="str">
        <f>IF(AND('Mapa final SI'!$AC$36="Muy Alta",'Mapa final SI'!$AE$36="Moderado"),CONCATENATE("R5C",'Mapa final SI'!$S$36),"")</f>
        <v/>
      </c>
      <c r="Y10" s="268" t="str">
        <f>IF(AND('Mapa final SI'!$AC$37="Muy Alta",'Mapa final SI'!$AE$37="Moderado"),CONCATENATE("R5C",'Mapa final SI'!$S$37),"")</f>
        <v/>
      </c>
      <c r="Z10" s="268" t="str">
        <f>IF(AND('Mapa final SI'!$AC$38="Muy Alta",'Mapa final SI'!$AE$38="Moderado"),CONCATENATE("R5C",'Mapa final SI'!$S$38),"")</f>
        <v/>
      </c>
      <c r="AA10" s="269" t="str">
        <f>IF(AND('Mapa final SI'!$AC$39="Muy Alta",'Mapa final SI'!$AE$39="Moderado"),CONCATENATE("R5C",'Mapa final SI'!$S$39),"")</f>
        <v/>
      </c>
      <c r="AB10" s="267" t="str">
        <f>IF(AND('Mapa final SI'!$AC$34="Muy Alta",'Mapa final SI'!$AE$34="Mayor"),CONCATENATE("R5C",'Mapa final SI'!$S$34),"")</f>
        <v/>
      </c>
      <c r="AC10" s="268" t="str">
        <f>IF(AND('Mapa final SI'!$AC$35="Muy Alta",'Mapa final SI'!$AE$35="Mayor"),CONCATENATE("R5C",'Mapa final SI'!$S$35),"")</f>
        <v/>
      </c>
      <c r="AD10" s="268" t="str">
        <f>IF(AND('Mapa final SI'!$AC$36="Muy Alta",'Mapa final SI'!$AE$36="Mayor"),CONCATENATE("R5C",'Mapa final SI'!$S$36),"")</f>
        <v/>
      </c>
      <c r="AE10" s="268" t="str">
        <f>IF(AND('Mapa final SI'!$AC$37="Muy Alta",'Mapa final SI'!$AE$37="Mayor"),CONCATENATE("R5C",'Mapa final SI'!$S$37),"")</f>
        <v/>
      </c>
      <c r="AF10" s="268" t="str">
        <f>IF(AND('Mapa final SI'!$AC$38="Muy Alta",'Mapa final SI'!$AE$38="Mayor"),CONCATENATE("R5C",'Mapa final SI'!$S$38),"")</f>
        <v/>
      </c>
      <c r="AG10" s="269" t="str">
        <f>IF(AND('Mapa final SI'!$AC$39="Muy Alta",'Mapa final SI'!$AE$39="Mayor"),CONCATENATE("R5C",'Mapa final SI'!$S$39),"")</f>
        <v/>
      </c>
      <c r="AH10" s="270" t="str">
        <f>IF(AND('Mapa final SI'!$AC$34="Muy Alta",'Mapa final SI'!$AE$34="Catastrófico"),CONCATENATE("R5C",'Mapa final SI'!$S$34),"")</f>
        <v/>
      </c>
      <c r="AI10" s="271" t="str">
        <f>IF(AND('Mapa final SI'!$AC$35="Muy Alta",'Mapa final SI'!$AE$35="Catastrófico"),CONCATENATE("R5C",'Mapa final SI'!$S$35),"")</f>
        <v/>
      </c>
      <c r="AJ10" s="271" t="str">
        <f>IF(AND('Mapa final SI'!$AC$36="Muy Alta",'Mapa final SI'!$AE$36="Catastrófico"),CONCATENATE("R5C",'Mapa final SI'!$S$36),"")</f>
        <v/>
      </c>
      <c r="AK10" s="271" t="str">
        <f>IF(AND('Mapa final SI'!$AC$37="Muy Alta",'Mapa final SI'!$AE$37="Catastrófico"),CONCATENATE("R5C",'Mapa final SI'!$S$37),"")</f>
        <v/>
      </c>
      <c r="AL10" s="271" t="str">
        <f>IF(AND('Mapa final SI'!$AC$38="Muy Alta",'Mapa final SI'!$AE$38="Catastrófico"),CONCATENATE("R5C",'Mapa final SI'!$S$38),"")</f>
        <v/>
      </c>
      <c r="AM10" s="272" t="str">
        <f>IF(AND('Mapa final SI'!$AC$39="Muy Alta",'Mapa final SI'!$AE$39="Catastrófico"),CONCATENATE("R5C",'Mapa final SI'!$S$39),"")</f>
        <v/>
      </c>
      <c r="AN10" s="15"/>
      <c r="AO10" s="741"/>
      <c r="AP10" s="742"/>
      <c r="AQ10" s="742"/>
      <c r="AR10" s="742"/>
      <c r="AS10" s="742"/>
      <c r="AT10" s="74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3"/>
      <c r="C11" s="643"/>
      <c r="D11" s="644"/>
      <c r="E11" s="732"/>
      <c r="F11" s="733"/>
      <c r="G11" s="733"/>
      <c r="H11" s="733"/>
      <c r="I11" s="734"/>
      <c r="J11" s="267" t="str">
        <f>IF(AND('Mapa final SI'!$AC$40="Muy Alta",'Mapa final SI'!$AE$40="Leve"),CONCATENATE("R6C",'Mapa final SI'!$S$40),"")</f>
        <v/>
      </c>
      <c r="K11" s="268" t="str">
        <f>IF(AND('Mapa final SI'!$AC$41="Muy Alta",'Mapa final SI'!$AE$41="Leve"),CONCATENATE("R6C",'Mapa final SI'!$S$41),"")</f>
        <v/>
      </c>
      <c r="L11" s="268" t="str">
        <f>IF(AND('Mapa final SI'!$AC$42="Muy Alta",'Mapa final SI'!$AE$42="Leve"),CONCATENATE("R6C",'Mapa final SI'!$S$42),"")</f>
        <v/>
      </c>
      <c r="M11" s="268" t="str">
        <f>IF(AND('Mapa final SI'!$AC$43="Muy Alta",'Mapa final SI'!$AE$43="Leve"),CONCATENATE("R6C",'Mapa final SI'!$S$43),"")</f>
        <v/>
      </c>
      <c r="N11" s="268" t="str">
        <f>IF(AND('Mapa final SI'!$AC$44="Muy Alta",'Mapa final SI'!$AE$44="Leve"),CONCATENATE("R6C",'Mapa final SI'!$S$44),"")</f>
        <v/>
      </c>
      <c r="O11" s="269" t="str">
        <f>IF(AND('Mapa final SI'!$AC$45="Muy Alta",'Mapa final SI'!$AE$45="Leve"),CONCATENATE("R6C",'Mapa final SI'!$S$45),"")</f>
        <v/>
      </c>
      <c r="P11" s="267" t="str">
        <f>IF(AND('Mapa final SI'!$AC$40="Muy Alta",'Mapa final SI'!$AE$40="Menor"),CONCATENATE("R6C",'Mapa final SI'!$S$40),"")</f>
        <v/>
      </c>
      <c r="Q11" s="268" t="str">
        <f>IF(AND('Mapa final SI'!$AC$41="Muy Alta",'Mapa final SI'!$AE$41="Menor"),CONCATENATE("R6C",'Mapa final SI'!$S$41),"")</f>
        <v/>
      </c>
      <c r="R11" s="268" t="str">
        <f>IF(AND('Mapa final SI'!$AC$42="Muy Alta",'Mapa final SI'!$AE$42="Menor"),CONCATENATE("R6C",'Mapa final SI'!$S$42),"")</f>
        <v/>
      </c>
      <c r="S11" s="268" t="str">
        <f>IF(AND('Mapa final SI'!$AC$43="Muy Alta",'Mapa final SI'!$AE$43="Menor"),CONCATENATE("R6C",'Mapa final SI'!$S$43),"")</f>
        <v/>
      </c>
      <c r="T11" s="268" t="str">
        <f>IF(AND('Mapa final SI'!$AC$44="Muy Alta",'Mapa final SI'!$AE$44="Menor"),CONCATENATE("R6C",'Mapa final SI'!$S$44),"")</f>
        <v/>
      </c>
      <c r="U11" s="269" t="str">
        <f>IF(AND('Mapa final SI'!$AC$45="Muy Alta",'Mapa final SI'!$AE$45="Menor"),CONCATENATE("R6C",'Mapa final SI'!$S$45),"")</f>
        <v/>
      </c>
      <c r="V11" s="267" t="str">
        <f>IF(AND('Mapa final SI'!$AC$40="Muy Alta",'Mapa final SI'!$AE$40="Moderado"),CONCATENATE("R6C",'Mapa final SI'!$S$40),"")</f>
        <v/>
      </c>
      <c r="W11" s="268" t="str">
        <f>IF(AND('Mapa final SI'!$AC$41="Muy Alta",'Mapa final SI'!$AE$41="Moderado"),CONCATENATE("R6C",'Mapa final SI'!$S$41),"")</f>
        <v/>
      </c>
      <c r="X11" s="268" t="str">
        <f>IF(AND('Mapa final SI'!$AC$42="Muy Alta",'Mapa final SI'!$AE$42="Moderado"),CONCATENATE("R6C",'Mapa final SI'!$S$42),"")</f>
        <v/>
      </c>
      <c r="Y11" s="268" t="str">
        <f>IF(AND('Mapa final SI'!$AC$43="Muy Alta",'Mapa final SI'!$AE$43="Moderado"),CONCATENATE("R6C",'Mapa final SI'!$S$43),"")</f>
        <v/>
      </c>
      <c r="Z11" s="268" t="str">
        <f>IF(AND('Mapa final SI'!$AC$44="Muy Alta",'Mapa final SI'!$AE$44="Moderado"),CONCATENATE("R6C",'Mapa final SI'!$S$44),"")</f>
        <v/>
      </c>
      <c r="AA11" s="269" t="str">
        <f>IF(AND('Mapa final SI'!$AC$45="Muy Alta",'Mapa final SI'!$AE$45="Moderado"),CONCATENATE("R6C",'Mapa final SI'!$S$45),"")</f>
        <v/>
      </c>
      <c r="AB11" s="267" t="str">
        <f>IF(AND('Mapa final SI'!$AC$40="Muy Alta",'Mapa final SI'!$AE$40="Mayor"),CONCATENATE("R6C",'Mapa final SI'!$S$40),"")</f>
        <v/>
      </c>
      <c r="AC11" s="268" t="str">
        <f>IF(AND('Mapa final SI'!$AC$41="Muy Alta",'Mapa final SI'!$AE$41="Mayor"),CONCATENATE("R6C",'Mapa final SI'!$S$41),"")</f>
        <v/>
      </c>
      <c r="AD11" s="268" t="str">
        <f>IF(AND('Mapa final SI'!$AC$42="Muy Alta",'Mapa final SI'!$AE$42="Mayor"),CONCATENATE("R6C",'Mapa final SI'!$S$42),"")</f>
        <v/>
      </c>
      <c r="AE11" s="268" t="str">
        <f>IF(AND('Mapa final SI'!$AC$43="Muy Alta",'Mapa final SI'!$AE$43="Mayor"),CONCATENATE("R6C",'Mapa final SI'!$S$43),"")</f>
        <v/>
      </c>
      <c r="AF11" s="268" t="str">
        <f>IF(AND('Mapa final SI'!$AC$44="Muy Alta",'Mapa final SI'!$AE$44="Mayor"),CONCATENATE("R6C",'Mapa final SI'!$S$44),"")</f>
        <v/>
      </c>
      <c r="AG11" s="269" t="str">
        <f>IF(AND('Mapa final SI'!$AC$45="Muy Alta",'Mapa final SI'!$AE$45="Mayor"),CONCATENATE("R6C",'Mapa final SI'!$S$45),"")</f>
        <v/>
      </c>
      <c r="AH11" s="270" t="str">
        <f>IF(AND('Mapa final SI'!$AC$40="Muy Alta",'Mapa final SI'!$AE$40="Catastrófico"),CONCATENATE("R6C",'Mapa final SI'!$S$40),"")</f>
        <v/>
      </c>
      <c r="AI11" s="271" t="str">
        <f>IF(AND('Mapa final SI'!$AC$41="Muy Alta",'Mapa final SI'!$AE$41="Catastrófico"),CONCATENATE("R6C",'Mapa final SI'!$S$41),"")</f>
        <v/>
      </c>
      <c r="AJ11" s="271" t="str">
        <f>IF(AND('Mapa final SI'!$AC$42="Muy Alta",'Mapa final SI'!$AE$42="Catastrófico"),CONCATENATE("R6C",'Mapa final SI'!$S$42),"")</f>
        <v/>
      </c>
      <c r="AK11" s="271" t="str">
        <f>IF(AND('Mapa final SI'!$AC$43="Muy Alta",'Mapa final SI'!$AE$43="Catastrófico"),CONCATENATE("R6C",'Mapa final SI'!$S$43),"")</f>
        <v/>
      </c>
      <c r="AL11" s="271" t="str">
        <f>IF(AND('Mapa final SI'!$AC$44="Muy Alta",'Mapa final SI'!$AE$44="Catastrófico"),CONCATENATE("R6C",'Mapa final SI'!$S$44),"")</f>
        <v/>
      </c>
      <c r="AM11" s="272" t="str">
        <f>IF(AND('Mapa final SI'!$AC$45="Muy Alta",'Mapa final SI'!$AE$45="Catastrófico"),CONCATENATE("R6C",'Mapa final SI'!$S$45),"")</f>
        <v/>
      </c>
      <c r="AN11" s="15"/>
      <c r="AO11" s="741"/>
      <c r="AP11" s="742"/>
      <c r="AQ11" s="742"/>
      <c r="AR11" s="742"/>
      <c r="AS11" s="742"/>
      <c r="AT11" s="74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3"/>
      <c r="C12" s="643"/>
      <c r="D12" s="644"/>
      <c r="E12" s="732"/>
      <c r="F12" s="733"/>
      <c r="G12" s="733"/>
      <c r="H12" s="733"/>
      <c r="I12" s="734"/>
      <c r="J12" s="267" t="str">
        <f>IF(AND('Mapa final SI'!$AC$46="Muy Alta",'Mapa final SI'!$AE$46="Leve"),CONCATENATE("R7C",'Mapa final SI'!$S$46),"")</f>
        <v/>
      </c>
      <c r="K12" s="268" t="str">
        <f>IF(AND('Mapa final SI'!$AC$47="Muy Alta",'Mapa final SI'!$AE$47="Leve"),CONCATENATE("R7C",'Mapa final SI'!$S$47),"")</f>
        <v/>
      </c>
      <c r="L12" s="268" t="str">
        <f>IF(AND('Mapa final SI'!$AC$48="Muy Alta",'Mapa final SI'!$AE$48="Leve"),CONCATENATE("R7C",'Mapa final SI'!$S$48),"")</f>
        <v/>
      </c>
      <c r="M12" s="268" t="str">
        <f>IF(AND('Mapa final SI'!$AC$49="Muy Alta",'Mapa final SI'!$AE$49="Leve"),CONCATENATE("R7C",'Mapa final SI'!$S$49),"")</f>
        <v/>
      </c>
      <c r="N12" s="268" t="str">
        <f>IF(AND('Mapa final SI'!$AC$50="Muy Alta",'Mapa final SI'!$AE$50="Leve"),CONCATENATE("R7C",'Mapa final SI'!$S$50),"")</f>
        <v/>
      </c>
      <c r="O12" s="269" t="str">
        <f>IF(AND('Mapa final SI'!$AC$51="Muy Alta",'Mapa final SI'!$AE$51="Leve"),CONCATENATE("R7C",'Mapa final SI'!$S$51),"")</f>
        <v/>
      </c>
      <c r="P12" s="267" t="str">
        <f>IF(AND('Mapa final SI'!$AC$46="Muy Alta",'Mapa final SI'!$AE$46="Menor"),CONCATENATE("R7C",'Mapa final SI'!$S$46),"")</f>
        <v/>
      </c>
      <c r="Q12" s="268" t="str">
        <f>IF(AND('Mapa final SI'!$AC$47="Muy Alta",'Mapa final SI'!$AE$47="Menor"),CONCATENATE("R7C",'Mapa final SI'!$S$47),"")</f>
        <v/>
      </c>
      <c r="R12" s="268" t="str">
        <f>IF(AND('Mapa final SI'!$AC$48="Muy Alta",'Mapa final SI'!$AE$48="Menor"),CONCATENATE("R7C",'Mapa final SI'!$S$48),"")</f>
        <v/>
      </c>
      <c r="S12" s="268" t="str">
        <f>IF(AND('Mapa final SI'!$AC$49="Muy Alta",'Mapa final SI'!$AE$49="Menor"),CONCATENATE("R7C",'Mapa final SI'!$S$49),"")</f>
        <v/>
      </c>
      <c r="T12" s="268" t="str">
        <f>IF(AND('Mapa final SI'!$AC$50="Muy Alta",'Mapa final SI'!$AE$50="Menor"),CONCATENATE("R7C",'Mapa final SI'!$S$50),"")</f>
        <v/>
      </c>
      <c r="U12" s="269" t="str">
        <f>IF(AND('Mapa final SI'!$AC$51="Muy Alta",'Mapa final SI'!$AE$51="Menor"),CONCATENATE("R7C",'Mapa final SI'!$S$51),"")</f>
        <v/>
      </c>
      <c r="V12" s="267" t="str">
        <f>IF(AND('Mapa final SI'!$AC$46="Muy Alta",'Mapa final SI'!$AE$46="Moderado"),CONCATENATE("R7C",'Mapa final SI'!$S$46),"")</f>
        <v/>
      </c>
      <c r="W12" s="268" t="str">
        <f>IF(AND('Mapa final SI'!$AC$47="Muy Alta",'Mapa final SI'!$AE$47="Moderado"),CONCATENATE("R7C",'Mapa final SI'!$S$47),"")</f>
        <v/>
      </c>
      <c r="X12" s="268" t="str">
        <f>IF(AND('Mapa final SI'!$AC$48="Muy Alta",'Mapa final SI'!$AE$48="Moderado"),CONCATENATE("R7C",'Mapa final SI'!$S$48),"")</f>
        <v/>
      </c>
      <c r="Y12" s="268" t="str">
        <f>IF(AND('Mapa final SI'!$AC$49="Muy Alta",'Mapa final SI'!$AE$49="Moderado"),CONCATENATE("R7C",'Mapa final SI'!$S$49),"")</f>
        <v/>
      </c>
      <c r="Z12" s="268" t="str">
        <f>IF(AND('Mapa final SI'!$AC$50="Muy Alta",'Mapa final SI'!$AE$50="Moderado"),CONCATENATE("R7C",'Mapa final SI'!$S$50),"")</f>
        <v/>
      </c>
      <c r="AA12" s="269" t="str">
        <f>IF(AND('Mapa final SI'!$AC$51="Muy Alta",'Mapa final SI'!$AE$51="Moderado"),CONCATENATE("R7C",'Mapa final SI'!$S$51),"")</f>
        <v/>
      </c>
      <c r="AB12" s="267" t="str">
        <f>IF(AND('Mapa final SI'!$AC$46="Muy Alta",'Mapa final SI'!$AE$46="Mayor"),CONCATENATE("R7C",'Mapa final SI'!$S$46),"")</f>
        <v/>
      </c>
      <c r="AC12" s="268" t="str">
        <f>IF(AND('Mapa final SI'!$AC$47="Muy Alta",'Mapa final SI'!$AE$47="Mayor"),CONCATENATE("R7C",'Mapa final SI'!$S$47),"")</f>
        <v/>
      </c>
      <c r="AD12" s="268" t="str">
        <f>IF(AND('Mapa final SI'!$AC$48="Muy Alta",'Mapa final SI'!$AE$48="Mayor"),CONCATENATE("R7C",'Mapa final SI'!$S$48),"")</f>
        <v/>
      </c>
      <c r="AE12" s="268" t="str">
        <f>IF(AND('Mapa final SI'!$AC$49="Muy Alta",'Mapa final SI'!$AE$49="Mayor"),CONCATENATE("R7C",'Mapa final SI'!$S$49),"")</f>
        <v/>
      </c>
      <c r="AF12" s="268" t="str">
        <f>IF(AND('Mapa final SI'!$AC$50="Muy Alta",'Mapa final SI'!$AE$50="Mayor"),CONCATENATE("R7C",'Mapa final SI'!$S$50),"")</f>
        <v/>
      </c>
      <c r="AG12" s="269" t="str">
        <f>IF(AND('Mapa final SI'!$AC$51="Muy Alta",'Mapa final SI'!$AE$51="Mayor"),CONCATENATE("R7C",'Mapa final SI'!$S$51),"")</f>
        <v/>
      </c>
      <c r="AH12" s="270" t="str">
        <f>IF(AND('Mapa final SI'!$AC$46="Muy Alta",'Mapa final SI'!$AE$46="Catastrófico"),CONCATENATE("R7C",'Mapa final SI'!$S$46),"")</f>
        <v/>
      </c>
      <c r="AI12" s="271" t="str">
        <f>IF(AND('Mapa final SI'!$AC$47="Muy Alta",'Mapa final SI'!$AE$47="Catastrófico"),CONCATENATE("R7C",'Mapa final SI'!$S$47),"")</f>
        <v/>
      </c>
      <c r="AJ12" s="271" t="str">
        <f>IF(AND('Mapa final SI'!$AC$48="Muy Alta",'Mapa final SI'!$AE$48="Catastrófico"),CONCATENATE("R7C",'Mapa final SI'!$S$48),"")</f>
        <v/>
      </c>
      <c r="AK12" s="271" t="str">
        <f>IF(AND('Mapa final SI'!$AC$49="Muy Alta",'Mapa final SI'!$AE$49="Catastrófico"),CONCATENATE("R7C",'Mapa final SI'!$S$49),"")</f>
        <v/>
      </c>
      <c r="AL12" s="271" t="str">
        <f>IF(AND('Mapa final SI'!$AC$50="Muy Alta",'Mapa final SI'!$AE$50="Catastrófico"),CONCATENATE("R7C",'Mapa final SI'!$S$50),"")</f>
        <v/>
      </c>
      <c r="AM12" s="272" t="str">
        <f>IF(AND('Mapa final SI'!$AC$51="Muy Alta",'Mapa final SI'!$AE$51="Catastrófico"),CONCATENATE("R7C",'Mapa final SI'!$S$51),"")</f>
        <v/>
      </c>
      <c r="AN12" s="15"/>
      <c r="AO12" s="741"/>
      <c r="AP12" s="742"/>
      <c r="AQ12" s="742"/>
      <c r="AR12" s="742"/>
      <c r="AS12" s="742"/>
      <c r="AT12" s="74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3"/>
      <c r="C13" s="643"/>
      <c r="D13" s="644"/>
      <c r="E13" s="732"/>
      <c r="F13" s="733"/>
      <c r="G13" s="733"/>
      <c r="H13" s="733"/>
      <c r="I13" s="734"/>
      <c r="J13" s="267" t="str">
        <f>IF(AND('Mapa final SI'!$AC$52="Muy Alta",'Mapa final SI'!$AE$52="Leve"),CONCATENATE("R8C",'Mapa final SI'!$S$52),"")</f>
        <v/>
      </c>
      <c r="K13" s="268" t="str">
        <f>IF(AND('Mapa final SI'!$AC$53="Muy Alta",'Mapa final SI'!$AE$53="Leve"),CONCATENATE("R8C",'Mapa final SI'!$S$53),"")</f>
        <v/>
      </c>
      <c r="L13" s="268" t="str">
        <f>IF(AND('Mapa final SI'!$AC$54="Muy Alta",'Mapa final SI'!$AE$54="Leve"),CONCATENATE("R8C",'Mapa final SI'!$S$54),"")</f>
        <v/>
      </c>
      <c r="M13" s="268" t="str">
        <f>IF(AND('Mapa final SI'!$AC$55="Muy Alta",'Mapa final SI'!$AE$55="Leve"),CONCATENATE("R8C",'Mapa final SI'!$S$55),"")</f>
        <v/>
      </c>
      <c r="N13" s="268" t="str">
        <f>IF(AND('Mapa final SI'!$AC$56="Muy Alta",'Mapa final SI'!$AE$56="Leve"),CONCATENATE("R8C",'Mapa final SI'!$S$56),"")</f>
        <v/>
      </c>
      <c r="O13" s="269" t="str">
        <f>IF(AND('Mapa final SI'!$AC$57="Muy Alta",'Mapa final SI'!$AE$57="Leve"),CONCATENATE("R8C",'Mapa final SI'!$S$57),"")</f>
        <v/>
      </c>
      <c r="P13" s="267" t="str">
        <f>IF(AND('Mapa final SI'!$AC$52="Muy Alta",'Mapa final SI'!$AE$52="Menor"),CONCATENATE("R8C",'Mapa final SI'!$S$52),"")</f>
        <v/>
      </c>
      <c r="Q13" s="268" t="str">
        <f>IF(AND('Mapa final SI'!$AC$53="Muy Alta",'Mapa final SI'!$AE$53="Menor"),CONCATENATE("R8C",'Mapa final SI'!$S$53),"")</f>
        <v/>
      </c>
      <c r="R13" s="268" t="str">
        <f>IF(AND('Mapa final SI'!$AC$54="Muy Alta",'Mapa final SI'!$AE$54="Menor"),CONCATENATE("R8C",'Mapa final SI'!$S$54),"")</f>
        <v/>
      </c>
      <c r="S13" s="268" t="str">
        <f>IF(AND('Mapa final SI'!$AC$55="Muy Alta",'Mapa final SI'!$AE$55="Menor"),CONCATENATE("R8C",'Mapa final SI'!$S$55),"")</f>
        <v/>
      </c>
      <c r="T13" s="268" t="str">
        <f>IF(AND('Mapa final SI'!$AC$56="Muy Alta",'Mapa final SI'!$AE$56="Menor"),CONCATENATE("R8C",'Mapa final SI'!$S$56),"")</f>
        <v/>
      </c>
      <c r="U13" s="269" t="str">
        <f>IF(AND('Mapa final SI'!$AC$57="Muy Alta",'Mapa final SI'!$AE$57="Menor"),CONCATENATE("R8C",'Mapa final SI'!$S$57),"")</f>
        <v/>
      </c>
      <c r="V13" s="267" t="str">
        <f>IF(AND('Mapa final SI'!$AC$52="Muy Alta",'Mapa final SI'!$AE$52="Moderado"),CONCATENATE("R8C",'Mapa final SI'!$S$52),"")</f>
        <v/>
      </c>
      <c r="W13" s="268" t="str">
        <f>IF(AND('Mapa final SI'!$AC$53="Muy Alta",'Mapa final SI'!$AE$53="Moderado"),CONCATENATE("R8C",'Mapa final SI'!$S$53),"")</f>
        <v/>
      </c>
      <c r="X13" s="268" t="str">
        <f>IF(AND('Mapa final SI'!$AC$54="Muy Alta",'Mapa final SI'!$AE$54="Moderado"),CONCATENATE("R8C",'Mapa final SI'!$S$54),"")</f>
        <v/>
      </c>
      <c r="Y13" s="268" t="str">
        <f>IF(AND('Mapa final SI'!$AC$55="Muy Alta",'Mapa final SI'!$AE$55="Moderado"),CONCATENATE("R8C",'Mapa final SI'!$S$55),"")</f>
        <v/>
      </c>
      <c r="Z13" s="268" t="str">
        <f>IF(AND('Mapa final SI'!$AC$56="Muy Alta",'Mapa final SI'!$AE$56="Moderado"),CONCATENATE("R8C",'Mapa final SI'!$S$56),"")</f>
        <v/>
      </c>
      <c r="AA13" s="269" t="str">
        <f>IF(AND('Mapa final SI'!$AC$57="Muy Alta",'Mapa final SI'!$AE$57="Moderado"),CONCATENATE("R8C",'Mapa final SI'!$S$57),"")</f>
        <v/>
      </c>
      <c r="AB13" s="267" t="str">
        <f>IF(AND('Mapa final SI'!$AC$52="Muy Alta",'Mapa final SI'!$AE$52="Mayor"),CONCATENATE("R8C",'Mapa final SI'!$S$52),"")</f>
        <v/>
      </c>
      <c r="AC13" s="268" t="str">
        <f>IF(AND('Mapa final SI'!$AC$53="Muy Alta",'Mapa final SI'!$AE$53="Mayor"),CONCATENATE("R8C",'Mapa final SI'!$S$53),"")</f>
        <v/>
      </c>
      <c r="AD13" s="268" t="str">
        <f>IF(AND('Mapa final SI'!$AC$54="Muy Alta",'Mapa final SI'!$AE$54="Mayor"),CONCATENATE("R8C",'Mapa final SI'!$S$54),"")</f>
        <v/>
      </c>
      <c r="AE13" s="268" t="str">
        <f>IF(AND('Mapa final SI'!$AC$55="Muy Alta",'Mapa final SI'!$AE$55="Mayor"),CONCATENATE("R8C",'Mapa final SI'!$S$55),"")</f>
        <v/>
      </c>
      <c r="AF13" s="268" t="str">
        <f>IF(AND('Mapa final SI'!$AC$56="Muy Alta",'Mapa final SI'!$AE$56="Mayor"),CONCATENATE("R8C",'Mapa final SI'!$S$56),"")</f>
        <v/>
      </c>
      <c r="AG13" s="269" t="str">
        <f>IF(AND('Mapa final SI'!$AC$57="Muy Alta",'Mapa final SI'!$AE$57="Mayor"),CONCATENATE("R8C",'Mapa final SI'!$S$57),"")</f>
        <v/>
      </c>
      <c r="AH13" s="270" t="str">
        <f>IF(AND('Mapa final SI'!$AC$52="Muy Alta",'Mapa final SI'!$AE$52="Catastrófico"),CONCATENATE("R8C",'Mapa final SI'!$S$52),"")</f>
        <v/>
      </c>
      <c r="AI13" s="271" t="str">
        <f>IF(AND('Mapa final SI'!$AC$53="Muy Alta",'Mapa final SI'!$AE$53="Catastrófico"),CONCATENATE("R8C",'Mapa final SI'!$S$53),"")</f>
        <v/>
      </c>
      <c r="AJ13" s="271" t="str">
        <f>IF(AND('Mapa final SI'!$AC$54="Muy Alta",'Mapa final SI'!$AE$54="Catastrófico"),CONCATENATE("R8C",'Mapa final SI'!$S$54),"")</f>
        <v/>
      </c>
      <c r="AK13" s="271" t="str">
        <f>IF(AND('Mapa final SI'!$AC$55="Muy Alta",'Mapa final SI'!$AE$55="Catastrófico"),CONCATENATE("R8C",'Mapa final SI'!$S$55),"")</f>
        <v/>
      </c>
      <c r="AL13" s="271" t="str">
        <f>IF(AND('Mapa final SI'!$AC$56="Muy Alta",'Mapa final SI'!$AE$56="Catastrófico"),CONCATENATE("R8C",'Mapa final SI'!$S$56),"")</f>
        <v/>
      </c>
      <c r="AM13" s="272" t="str">
        <f>IF(AND('Mapa final SI'!$AC$57="Muy Alta",'Mapa final SI'!$AE$57="Catastrófico"),CONCATENATE("R8C",'Mapa final SI'!$S$57),"")</f>
        <v/>
      </c>
      <c r="AN13" s="15"/>
      <c r="AO13" s="741"/>
      <c r="AP13" s="742"/>
      <c r="AQ13" s="742"/>
      <c r="AR13" s="742"/>
      <c r="AS13" s="742"/>
      <c r="AT13" s="74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3"/>
      <c r="C14" s="643"/>
      <c r="D14" s="644"/>
      <c r="E14" s="732"/>
      <c r="F14" s="733"/>
      <c r="G14" s="733"/>
      <c r="H14" s="733"/>
      <c r="I14" s="734"/>
      <c r="J14" s="267" t="str">
        <f>IF(AND('Mapa final SI'!$AC$58="Muy Alta",'Mapa final SI'!$AE$58="Leve"),CONCATENATE("R9C",'Mapa final SI'!$S$58),"")</f>
        <v/>
      </c>
      <c r="K14" s="268" t="str">
        <f>IF(AND('Mapa final SI'!$AC$59="Muy Alta",'Mapa final SI'!$AE$59="Leve"),CONCATENATE("R9C",'Mapa final SI'!$S$59),"")</f>
        <v/>
      </c>
      <c r="L14" s="268" t="str">
        <f>IF(AND('Mapa final SI'!$AC$60="Muy Alta",'Mapa final SI'!$AE$60="Leve"),CONCATENATE("R9C",'Mapa final SI'!$S$60),"")</f>
        <v/>
      </c>
      <c r="M14" s="268" t="str">
        <f>IF(AND('Mapa final SI'!$AC$61="Muy Alta",'Mapa final SI'!$AE$61="Leve"),CONCATENATE("R9C",'Mapa final SI'!$S$61),"")</f>
        <v/>
      </c>
      <c r="N14" s="268" t="str">
        <f>IF(AND('Mapa final SI'!$AC$62="Muy Alta",'Mapa final SI'!$AE$62="Leve"),CONCATENATE("R9C",'Mapa final SI'!$S$62),"")</f>
        <v/>
      </c>
      <c r="O14" s="269" t="str">
        <f>IF(AND('Mapa final SI'!$AC$63="Muy Alta",'Mapa final SI'!$AE$63="Leve"),CONCATENATE("R9C",'Mapa final SI'!$S$63),"")</f>
        <v/>
      </c>
      <c r="P14" s="267" t="str">
        <f>IF(AND('Mapa final SI'!$AC$58="Muy Alta",'Mapa final SI'!$AE$58="Menor"),CONCATENATE("R9C",'Mapa final SI'!$S$58),"")</f>
        <v/>
      </c>
      <c r="Q14" s="268" t="str">
        <f>IF(AND('Mapa final SI'!$AC$59="Muy Alta",'Mapa final SI'!$AE$59="Menor"),CONCATENATE("R9C",'Mapa final SI'!$S$59),"")</f>
        <v/>
      </c>
      <c r="R14" s="268" t="str">
        <f>IF(AND('Mapa final SI'!$AC$60="Muy Alta",'Mapa final SI'!$AE$60="Menor"),CONCATENATE("R9C",'Mapa final SI'!$S$60),"")</f>
        <v/>
      </c>
      <c r="S14" s="268" t="str">
        <f>IF(AND('Mapa final SI'!$AC$61="Muy Alta",'Mapa final SI'!$AE$61="Menor"),CONCATENATE("R9C",'Mapa final SI'!$S$61),"")</f>
        <v/>
      </c>
      <c r="T14" s="268" t="str">
        <f>IF(AND('Mapa final SI'!$AC$62="Muy Alta",'Mapa final SI'!$AE$62="Menor"),CONCATENATE("R9C",'Mapa final SI'!$S$62),"")</f>
        <v/>
      </c>
      <c r="U14" s="269" t="str">
        <f>IF(AND('Mapa final SI'!$AC$63="Muy Alta",'Mapa final SI'!$AE$63="Menor"),CONCATENATE("R9C",'Mapa final SI'!$S$63),"")</f>
        <v/>
      </c>
      <c r="V14" s="267" t="str">
        <f>IF(AND('Mapa final SI'!$AC$58="Muy Alta",'Mapa final SI'!$AE$58="Moderado"),CONCATENATE("R9C",'Mapa final SI'!$S$58),"")</f>
        <v/>
      </c>
      <c r="W14" s="268" t="str">
        <f>IF(AND('Mapa final SI'!$AC$59="Muy Alta",'Mapa final SI'!$AE$59="Moderado"),CONCATENATE("R9C",'Mapa final SI'!$S$59),"")</f>
        <v/>
      </c>
      <c r="X14" s="268" t="str">
        <f>IF(AND('Mapa final SI'!$AC$60="Muy Alta",'Mapa final SI'!$AE$60="Moderado"),CONCATENATE("R9C",'Mapa final SI'!$S$60),"")</f>
        <v/>
      </c>
      <c r="Y14" s="268" t="str">
        <f>IF(AND('Mapa final SI'!$AC$61="Muy Alta",'Mapa final SI'!$AE$61="Moderado"),CONCATENATE("R9C",'Mapa final SI'!$S$61),"")</f>
        <v/>
      </c>
      <c r="Z14" s="268" t="str">
        <f>IF(AND('Mapa final SI'!$AC$62="Muy Alta",'Mapa final SI'!$AE$62="Moderado"),CONCATENATE("R9C",'Mapa final SI'!$S$62),"")</f>
        <v/>
      </c>
      <c r="AA14" s="269" t="str">
        <f>IF(AND('Mapa final SI'!$AC$63="Muy Alta",'Mapa final SI'!$AE$63="Moderado"),CONCATENATE("R9C",'Mapa final SI'!$S$63),"")</f>
        <v/>
      </c>
      <c r="AB14" s="267" t="str">
        <f>IF(AND('Mapa final SI'!$AC$58="Muy Alta",'Mapa final SI'!$AE$58="Mayor"),CONCATENATE("R9C",'Mapa final SI'!$S$58),"")</f>
        <v/>
      </c>
      <c r="AC14" s="268" t="str">
        <f>IF(AND('Mapa final SI'!$AC$59="Muy Alta",'Mapa final SI'!$AE$59="Mayor"),CONCATENATE("R9C",'Mapa final SI'!$S$59),"")</f>
        <v/>
      </c>
      <c r="AD14" s="268" t="str">
        <f>IF(AND('Mapa final SI'!$AC$60="Muy Alta",'Mapa final SI'!$AE$60="Mayor"),CONCATENATE("R9C",'Mapa final SI'!$S$60),"")</f>
        <v/>
      </c>
      <c r="AE14" s="268" t="str">
        <f>IF(AND('Mapa final SI'!$AC$61="Muy Alta",'Mapa final SI'!$AE$61="Mayor"),CONCATENATE("R9C",'Mapa final SI'!$S$61),"")</f>
        <v/>
      </c>
      <c r="AF14" s="268" t="str">
        <f>IF(AND('Mapa final SI'!$AC$62="Muy Alta",'Mapa final SI'!$AE$62="Mayor"),CONCATENATE("R9C",'Mapa final SI'!$S$62),"")</f>
        <v/>
      </c>
      <c r="AG14" s="269" t="str">
        <f>IF(AND('Mapa final SI'!$AC$63="Muy Alta",'Mapa final SI'!$AE$63="Mayor"),CONCATENATE("R9C",'Mapa final SI'!$S$63),"")</f>
        <v/>
      </c>
      <c r="AH14" s="270" t="str">
        <f>IF(AND('Mapa final SI'!$AC$58="Muy Alta",'Mapa final SI'!$AE$58="Catastrófico"),CONCATENATE("R9C",'Mapa final SI'!$S$58),"")</f>
        <v/>
      </c>
      <c r="AI14" s="271" t="str">
        <f>IF(AND('Mapa final SI'!$AC$59="Muy Alta",'Mapa final SI'!$AE$59="Catastrófico"),CONCATENATE("R9C",'Mapa final SI'!$S$59),"")</f>
        <v/>
      </c>
      <c r="AJ14" s="271" t="str">
        <f>IF(AND('Mapa final SI'!$AC$60="Muy Alta",'Mapa final SI'!$AE$60="Catastrófico"),CONCATENATE("R9C",'Mapa final SI'!$S$60),"")</f>
        <v/>
      </c>
      <c r="AK14" s="271" t="str">
        <f>IF(AND('Mapa final SI'!$AC$61="Muy Alta",'Mapa final SI'!$AE$61="Catastrófico"),CONCATENATE("R9C",'Mapa final SI'!$S$61),"")</f>
        <v/>
      </c>
      <c r="AL14" s="271" t="str">
        <f>IF(AND('Mapa final SI'!$AC$62="Muy Alta",'Mapa final SI'!$AE$62="Catastrófico"),CONCATENATE("R9C",'Mapa final SI'!$S$62),"")</f>
        <v/>
      </c>
      <c r="AM14" s="272" t="str">
        <f>IF(AND('Mapa final SI'!$AC$63="Muy Alta",'Mapa final SI'!$AE$63="Catastrófico"),CONCATENATE("R9C",'Mapa final SI'!$S$63),"")</f>
        <v/>
      </c>
      <c r="AN14" s="15"/>
      <c r="AO14" s="741"/>
      <c r="AP14" s="742"/>
      <c r="AQ14" s="742"/>
      <c r="AR14" s="742"/>
      <c r="AS14" s="742"/>
      <c r="AT14" s="74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3"/>
      <c r="C15" s="643"/>
      <c r="D15" s="644"/>
      <c r="E15" s="735"/>
      <c r="F15" s="736"/>
      <c r="G15" s="736"/>
      <c r="H15" s="736"/>
      <c r="I15" s="737"/>
      <c r="J15" s="273" t="str">
        <f>IF(AND('Mapa final SI'!$AC$64="Muy Alta",'Mapa final SI'!$AE$64="Leve"),CONCATENATE("R10C",'Mapa final SI'!$S$64),"")</f>
        <v/>
      </c>
      <c r="K15" s="274" t="str">
        <f>IF(AND('Mapa final SI'!$AC$65="Muy Alta",'Mapa final SI'!$AE$65="Leve"),CONCATENATE("R10C",'Mapa final SI'!$S$65),"")</f>
        <v/>
      </c>
      <c r="L15" s="274" t="str">
        <f>IF(AND('Mapa final SI'!$AC$66="Muy Alta",'Mapa final SI'!$AE$66="Leve"),CONCATENATE("R10C",'Mapa final SI'!$S$66),"")</f>
        <v/>
      </c>
      <c r="M15" s="274" t="str">
        <f>IF(AND('Mapa final SI'!$AC$67="Muy Alta",'Mapa final SI'!$AE$67="Leve"),CONCATENATE("R10C",'Mapa final SI'!$S$67),"")</f>
        <v/>
      </c>
      <c r="N15" s="274" t="str">
        <f>IF(AND('Mapa final SI'!$AC$68="Muy Alta",'Mapa final SI'!$AE$68="Leve"),CONCATENATE("R10C",'Mapa final SI'!$S$68),"")</f>
        <v/>
      </c>
      <c r="O15" s="275" t="str">
        <f>IF(AND('Mapa final SI'!$AC$69="Muy Alta",'Mapa final SI'!$AE$69="Leve"),CONCATENATE("R10C",'Mapa final SI'!$S$69),"")</f>
        <v/>
      </c>
      <c r="P15" s="267" t="str">
        <f>IF(AND('Mapa final SI'!$AC$64="Muy Alta",'Mapa final SI'!$AE$64="Menor"),CONCATENATE("R10C",'Mapa final SI'!$S$64),"")</f>
        <v/>
      </c>
      <c r="Q15" s="268" t="str">
        <f>IF(AND('Mapa final SI'!$AC$65="Muy Alta",'Mapa final SI'!$AE$65="Menor"),CONCATENATE("R10C",'Mapa final SI'!$S$65),"")</f>
        <v/>
      </c>
      <c r="R15" s="268" t="str">
        <f>IF(AND('Mapa final SI'!$AC$66="Muy Alta",'Mapa final SI'!$AE$66="Menor"),CONCATENATE("R10C",'Mapa final SI'!$S$66),"")</f>
        <v/>
      </c>
      <c r="S15" s="268" t="str">
        <f>IF(AND('Mapa final SI'!$AC$67="Muy Alta",'Mapa final SI'!$AE$67="Menor"),CONCATENATE("R10C",'Mapa final SI'!$S$67),"")</f>
        <v/>
      </c>
      <c r="T15" s="268" t="str">
        <f>IF(AND('Mapa final SI'!$AC$68="Muy Alta",'Mapa final SI'!$AE$68="Menor"),CONCATENATE("R10C",'Mapa final SI'!$S$68),"")</f>
        <v/>
      </c>
      <c r="U15" s="269" t="str">
        <f>IF(AND('Mapa final SI'!$AC$69="Muy Alta",'Mapa final SI'!$AE$69="Menor"),CONCATENATE("R10C",'Mapa final SI'!$S$69),"")</f>
        <v/>
      </c>
      <c r="V15" s="273" t="str">
        <f>IF(AND('Mapa final SI'!$AC$64="Muy Alta",'Mapa final SI'!$AE$64="Moderado"),CONCATENATE("R10C",'Mapa final SI'!$S$64),"")</f>
        <v/>
      </c>
      <c r="W15" s="274" t="str">
        <f>IF(AND('Mapa final SI'!$AC$65="Muy Alta",'Mapa final SI'!$AE$65="Moderado"),CONCATENATE("R10C",'Mapa final SI'!$S$65),"")</f>
        <v/>
      </c>
      <c r="X15" s="274" t="str">
        <f>IF(AND('Mapa final SI'!$AC$66="Muy Alta",'Mapa final SI'!$AE$66="Moderado"),CONCATENATE("R10C",'Mapa final SI'!$S$66),"")</f>
        <v/>
      </c>
      <c r="Y15" s="274" t="str">
        <f>IF(AND('Mapa final SI'!$AC$67="Muy Alta",'Mapa final SI'!$AE$67="Moderado"),CONCATENATE("R10C",'Mapa final SI'!$S$67),"")</f>
        <v/>
      </c>
      <c r="Z15" s="274" t="str">
        <f>IF(AND('Mapa final SI'!$AC$68="Muy Alta",'Mapa final SI'!$AE$68="Moderado"),CONCATENATE("R10C",'Mapa final SI'!$S$68),"")</f>
        <v/>
      </c>
      <c r="AA15" s="275" t="str">
        <f>IF(AND('Mapa final SI'!$AC$69="Muy Alta",'Mapa final SI'!$AE$69="Moderado"),CONCATENATE("R10C",'Mapa final SI'!$S$69),"")</f>
        <v/>
      </c>
      <c r="AB15" s="267" t="str">
        <f>IF(AND('Mapa final SI'!$AC$64="Muy Alta",'Mapa final SI'!$AE$64="Mayor"),CONCATENATE("R10C",'Mapa final SI'!$S$64),"")</f>
        <v/>
      </c>
      <c r="AC15" s="268" t="str">
        <f>IF(AND('Mapa final SI'!$AC$65="Muy Alta",'Mapa final SI'!$AE$65="Mayor"),CONCATENATE("R10C",'Mapa final SI'!$S$65),"")</f>
        <v/>
      </c>
      <c r="AD15" s="268" t="str">
        <f>IF(AND('Mapa final SI'!$AC$66="Muy Alta",'Mapa final SI'!$AE$66="Mayor"),CONCATENATE("R10C",'Mapa final SI'!$S$66),"")</f>
        <v/>
      </c>
      <c r="AE15" s="268" t="str">
        <f>IF(AND('Mapa final SI'!$AC$67="Muy Alta",'Mapa final SI'!$AE$67="Mayor"),CONCATENATE("R10C",'Mapa final SI'!$S$67),"")</f>
        <v/>
      </c>
      <c r="AF15" s="268" t="str">
        <f>IF(AND('Mapa final SI'!$AC$68="Muy Alta",'Mapa final SI'!$AE$68="Mayor"),CONCATENATE("R10C",'Mapa final SI'!$S$68),"")</f>
        <v/>
      </c>
      <c r="AG15" s="269" t="str">
        <f>IF(AND('Mapa final SI'!$AC$69="Muy Alta",'Mapa final SI'!$AE$69="Mayor"),CONCATENATE("R10C",'Mapa final SI'!$S$69),"")</f>
        <v/>
      </c>
      <c r="AH15" s="276" t="str">
        <f>IF(AND('Mapa final SI'!$AC$64="Muy Alta",'Mapa final SI'!$AE$64="Catastrófico"),CONCATENATE("R10C",'Mapa final SI'!$S$64),"")</f>
        <v/>
      </c>
      <c r="AI15" s="277" t="str">
        <f>IF(AND('Mapa final SI'!$AC$65="Muy Alta",'Mapa final SI'!$AE$65="Catastrófico"),CONCATENATE("R10C",'Mapa final SI'!$S$65),"")</f>
        <v/>
      </c>
      <c r="AJ15" s="277" t="str">
        <f>IF(AND('Mapa final SI'!$AC$66="Muy Alta",'Mapa final SI'!$AE$66="Catastrófico"),CONCATENATE("R10C",'Mapa final SI'!$S$66),"")</f>
        <v/>
      </c>
      <c r="AK15" s="277" t="str">
        <f>IF(AND('Mapa final SI'!$AC$67="Muy Alta",'Mapa final SI'!$AE$67="Catastrófico"),CONCATENATE("R10C",'Mapa final SI'!$S$67),"")</f>
        <v/>
      </c>
      <c r="AL15" s="277" t="str">
        <f>IF(AND('Mapa final SI'!$AC$68="Muy Alta",'Mapa final SI'!$AE$68="Catastrófico"),CONCATENATE("R10C",'Mapa final SI'!$S$68),"")</f>
        <v/>
      </c>
      <c r="AM15" s="278" t="str">
        <f>IF(AND('Mapa final SI'!$AC$69="Muy Alta",'Mapa final SI'!$AE$69="Catastrófico"),CONCATENATE("R10C",'Mapa final SI'!$S$69),"")</f>
        <v/>
      </c>
      <c r="AN15" s="15"/>
      <c r="AO15" s="744"/>
      <c r="AP15" s="745"/>
      <c r="AQ15" s="745"/>
      <c r="AR15" s="745"/>
      <c r="AS15" s="745"/>
      <c r="AT15" s="74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3"/>
      <c r="C16" s="643"/>
      <c r="D16" s="644"/>
      <c r="E16" s="729" t="s">
        <v>571</v>
      </c>
      <c r="F16" s="730"/>
      <c r="G16" s="730"/>
      <c r="H16" s="730"/>
      <c r="I16" s="730"/>
      <c r="J16" s="279" t="str">
        <f>IF(AND('Mapa final SI'!$AC$10="Alta",'Mapa final SI'!$AE$10="Leve"),CONCATENATE("R1C",'Mapa final SI'!$S$10),"")</f>
        <v/>
      </c>
      <c r="K16" s="280" t="str">
        <f>IF(AND('Mapa final SI'!$AC$11="Alta",'Mapa final SI'!$AE$11="Leve"),CONCATENATE("R1C",'Mapa final SI'!$S$11),"")</f>
        <v/>
      </c>
      <c r="L16" s="280" t="str">
        <f>IF(AND('Mapa final SI'!$AC$12="Alta",'Mapa final SI'!$AE$12="Leve"),CONCATENATE("R1C",'Mapa final SI'!$S$12),"")</f>
        <v/>
      </c>
      <c r="M16" s="280" t="str">
        <f>IF(AND('Mapa final SI'!$AC$13="Alta",'Mapa final SI'!$AE$13="Leve"),CONCATENATE("R1C",'Mapa final SI'!$S$13),"")</f>
        <v/>
      </c>
      <c r="N16" s="280" t="str">
        <f>IF(AND('Mapa final SI'!$AC$14="Alta",'Mapa final SI'!$AE$14="Leve"),CONCATENATE("R1C",'Mapa final SI'!$S$14),"")</f>
        <v/>
      </c>
      <c r="O16" s="281" t="str">
        <f>IF(AND('Mapa final SI'!$AC$15="Alta",'Mapa final SI'!$AE$15="Leve"),CONCATENATE("R1C",'Mapa final SI'!$S$15),"")</f>
        <v/>
      </c>
      <c r="P16" s="279" t="str">
        <f>IF(AND('Mapa final SI'!$AC$10="Alta",'Mapa final SI'!$AE$10="Menor"),CONCATENATE("R1C",'Mapa final SI'!$S$10),"")</f>
        <v/>
      </c>
      <c r="Q16" s="280" t="str">
        <f>IF(AND('Mapa final SI'!$AC$11="Alta",'Mapa final SI'!$AE$11="Menor"),CONCATENATE("R1C",'Mapa final SI'!$S$11),"")</f>
        <v/>
      </c>
      <c r="R16" s="280" t="str">
        <f>IF(AND('Mapa final SI'!$AC$12="Alta",'Mapa final SI'!$AE$12="Menor"),CONCATENATE("R1C",'Mapa final SI'!$S$12),"")</f>
        <v/>
      </c>
      <c r="S16" s="280" t="str">
        <f>IF(AND('Mapa final SI'!$AC$13="Alta",'Mapa final SI'!$AE$13="Menor"),CONCATENATE("R1C",'Mapa final SI'!$S$13),"")</f>
        <v/>
      </c>
      <c r="T16" s="280" t="str">
        <f>IF(AND('Mapa final SI'!$AC$14="Alta",'Mapa final SI'!$AE$14="Menor"),CONCATENATE("R1C",'Mapa final SI'!$S$14),"")</f>
        <v/>
      </c>
      <c r="U16" s="281" t="str">
        <f>IF(AND('Mapa final SI'!$AC$15="Alta",'Mapa final SI'!$AE$15="Menor"),CONCATENATE("R1C",'Mapa final SI'!$S$15),"")</f>
        <v/>
      </c>
      <c r="V16" s="261" t="str">
        <f>IF(AND('Mapa final SI'!$AC$10="Alta",'Mapa final SI'!$AE$10="Moderado"),CONCATENATE("R1C",'Mapa final SI'!$S$10),"")</f>
        <v/>
      </c>
      <c r="W16" s="262" t="str">
        <f>IF(AND('Mapa final SI'!$AC$11="Alta",'Mapa final SI'!$AE$11="Moderado"),CONCATENATE("R1C",'Mapa final SI'!$S$11),"")</f>
        <v/>
      </c>
      <c r="X16" s="262" t="str">
        <f>IF(AND('Mapa final SI'!$AC$12="Alta",'Mapa final SI'!$AE$12="Moderado"),CONCATENATE("R1C",'Mapa final SI'!$S$12),"")</f>
        <v/>
      </c>
      <c r="Y16" s="262" t="str">
        <f>IF(AND('Mapa final SI'!$AC$13="Alta",'Mapa final SI'!$AE$13="Moderado"),CONCATENATE("R1C",'Mapa final SI'!$S$13),"")</f>
        <v/>
      </c>
      <c r="Z16" s="262" t="str">
        <f>IF(AND('Mapa final SI'!$AC$14="Alta",'Mapa final SI'!$AE$14="Moderado"),CONCATENATE("R1C",'Mapa final SI'!$S$14),"")</f>
        <v/>
      </c>
      <c r="AA16" s="263" t="str">
        <f>IF(AND('Mapa final SI'!$AC$15="Alta",'Mapa final SI'!$AE$15="Moderado"),CONCATENATE("R1C",'Mapa final SI'!$S$15),"")</f>
        <v/>
      </c>
      <c r="AB16" s="261" t="str">
        <f>IF(AND('Mapa final SI'!$AC$10="Alta",'Mapa final SI'!$AE$10="Mayor"),CONCATENATE("R1C",'Mapa final SI'!$S$10),"")</f>
        <v/>
      </c>
      <c r="AC16" s="262" t="str">
        <f>IF(AND('Mapa final SI'!$AC$11="Alta",'Mapa final SI'!$AE$11="Mayor"),CONCATENATE("R1C",'Mapa final SI'!$S$11),"")</f>
        <v/>
      </c>
      <c r="AD16" s="262" t="str">
        <f>IF(AND('Mapa final SI'!$AC$12="Alta",'Mapa final SI'!$AE$12="Mayor"),CONCATENATE("R1C",'Mapa final SI'!$S$12),"")</f>
        <v/>
      </c>
      <c r="AE16" s="262" t="str">
        <f>IF(AND('Mapa final SI'!$AC$13="Alta",'Mapa final SI'!$AE$13="Mayor"),CONCATENATE("R1C",'Mapa final SI'!$S$13),"")</f>
        <v/>
      </c>
      <c r="AF16" s="262" t="str">
        <f>IF(AND('Mapa final SI'!$AC$14="Alta",'Mapa final SI'!$AE$14="Mayor"),CONCATENATE("R1C",'Mapa final SI'!$S$14),"")</f>
        <v/>
      </c>
      <c r="AG16" s="263" t="str">
        <f>IF(AND('Mapa final SI'!$AC$15="Alta",'Mapa final SI'!$AE$15="Mayor"),CONCATENATE("R1C",'Mapa final SI'!$S$15),"")</f>
        <v/>
      </c>
      <c r="AH16" s="264" t="str">
        <f>IF(AND('Mapa final SI'!$AC$10="Alta",'Mapa final SI'!$AE$10="Catastrófico"),CONCATENATE("R1C",'Mapa final SI'!$S$10),"")</f>
        <v/>
      </c>
      <c r="AI16" s="265" t="str">
        <f>IF(AND('Mapa final SI'!$AC$11="Alta",'Mapa final SI'!$AE$11="Catastrófico"),CONCATENATE("R1C",'Mapa final SI'!$S$11),"")</f>
        <v/>
      </c>
      <c r="AJ16" s="265" t="str">
        <f>IF(AND('Mapa final SI'!$AC$12="Alta",'Mapa final SI'!$AE$12="Catastrófico"),CONCATENATE("R1C",'Mapa final SI'!$S$12),"")</f>
        <v/>
      </c>
      <c r="AK16" s="265" t="str">
        <f>IF(AND('Mapa final SI'!$AC$13="Alta",'Mapa final SI'!$AE$13="Catastrófico"),CONCATENATE("R1C",'Mapa final SI'!$S$13),"")</f>
        <v/>
      </c>
      <c r="AL16" s="265" t="str">
        <f>IF(AND('Mapa final SI'!$AC$14="Alta",'Mapa final SI'!$AE$14="Catastrófico"),CONCATENATE("R1C",'Mapa final SI'!$S$14),"")</f>
        <v/>
      </c>
      <c r="AM16" s="266" t="str">
        <f>IF(AND('Mapa final SI'!$AC$15="Alta",'Mapa final SI'!$AE$15="Catastrófico"),CONCATENATE("R1C",'Mapa final SI'!$S$15),"")</f>
        <v/>
      </c>
      <c r="AN16" s="15"/>
      <c r="AO16" s="748" t="s">
        <v>572</v>
      </c>
      <c r="AP16" s="749"/>
      <c r="AQ16" s="749"/>
      <c r="AR16" s="749"/>
      <c r="AS16" s="749"/>
      <c r="AT16" s="75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3"/>
      <c r="C17" s="643"/>
      <c r="D17" s="644"/>
      <c r="E17" s="747"/>
      <c r="F17" s="733"/>
      <c r="G17" s="733"/>
      <c r="H17" s="733"/>
      <c r="I17" s="733"/>
      <c r="J17" s="282" t="str">
        <f>IF(AND('Mapa final SI'!$AC$16="Alta",'Mapa final SI'!$AE$16="Leve"),CONCATENATE("R2C",'Mapa final SI'!$S$16),"")</f>
        <v/>
      </c>
      <c r="K17" s="283" t="str">
        <f>IF(AND('Mapa final SI'!$AC$17="Alta",'Mapa final SI'!$AE$17="Leve"),CONCATENATE("R2C",'Mapa final SI'!$S$17),"")</f>
        <v/>
      </c>
      <c r="L17" s="283" t="str">
        <f>IF(AND('Mapa final SI'!$AC$18="Alta",'Mapa final SI'!$AE$18="Leve"),CONCATENATE("R2C",'Mapa final SI'!$S$18),"")</f>
        <v/>
      </c>
      <c r="M17" s="283" t="str">
        <f>IF(AND('Mapa final SI'!$AC$19="Alta",'Mapa final SI'!$AE$19="Leve"),CONCATENATE("R2C",'Mapa final SI'!$S$19),"")</f>
        <v/>
      </c>
      <c r="N17" s="283" t="str">
        <f>IF(AND('Mapa final SI'!$AC$20="Alta",'Mapa final SI'!$AE$20="Leve"),CONCATENATE("R2C",'Mapa final SI'!$S$20),"")</f>
        <v/>
      </c>
      <c r="O17" s="284" t="str">
        <f>IF(AND('Mapa final SI'!$AC$21="Alta",'Mapa final SI'!$AE$21="Leve"),CONCATENATE("R2C",'Mapa final SI'!$S$21),"")</f>
        <v/>
      </c>
      <c r="P17" s="282" t="str">
        <f>IF(AND('Mapa final SI'!$AC$16="Alta",'Mapa final SI'!$AE$16="Menor"),CONCATENATE("R2C",'Mapa final SI'!$S$16),"")</f>
        <v/>
      </c>
      <c r="Q17" s="283" t="str">
        <f>IF(AND('Mapa final SI'!$AC$17="Alta",'Mapa final SI'!$AE$17="Menor"),CONCATENATE("R2C",'Mapa final SI'!$S$17),"")</f>
        <v/>
      </c>
      <c r="R17" s="283" t="str">
        <f>IF(AND('Mapa final SI'!$AC$18="Alta",'Mapa final SI'!$AE$18="Menor"),CONCATENATE("R2C",'Mapa final SI'!$S$18),"")</f>
        <v/>
      </c>
      <c r="S17" s="283" t="str">
        <f>IF(AND('Mapa final SI'!$AC$19="Alta",'Mapa final SI'!$AE$19="Menor"),CONCATENATE("R2C",'Mapa final SI'!$S$19),"")</f>
        <v/>
      </c>
      <c r="T17" s="283" t="str">
        <f>IF(AND('Mapa final SI'!$AC$20="Alta",'Mapa final SI'!$AE$20="Menor"),CONCATENATE("R2C",'Mapa final SI'!$S$20),"")</f>
        <v/>
      </c>
      <c r="U17" s="284" t="str">
        <f>IF(AND('Mapa final SI'!$AC$21="Alta",'Mapa final SI'!$AE$21="Menor"),CONCATENATE("R2C",'Mapa final SI'!$S$21),"")</f>
        <v/>
      </c>
      <c r="V17" s="267" t="str">
        <f>IF(AND('Mapa final SI'!$AC$16="Alta",'Mapa final SI'!$AE$16="Moderado"),CONCATENATE("R2C",'Mapa final SI'!$S$16),"")</f>
        <v/>
      </c>
      <c r="W17" s="268" t="str">
        <f>IF(AND('Mapa final SI'!$AC$17="Alta",'Mapa final SI'!$AE$17="Moderado"),CONCATENATE("R2C",'Mapa final SI'!$S$17),"")</f>
        <v/>
      </c>
      <c r="X17" s="268" t="str">
        <f>IF(AND('Mapa final SI'!$AC$18="Alta",'Mapa final SI'!$AE$18="Moderado"),CONCATENATE("R2C",'Mapa final SI'!$S$18),"")</f>
        <v/>
      </c>
      <c r="Y17" s="268" t="str">
        <f>IF(AND('Mapa final SI'!$AC$19="Alta",'Mapa final SI'!$AE$19="Moderado"),CONCATENATE("R2C",'Mapa final SI'!$S$19),"")</f>
        <v/>
      </c>
      <c r="Z17" s="268" t="str">
        <f>IF(AND('Mapa final SI'!$AC$20="Alta",'Mapa final SI'!$AE$20="Moderado"),CONCATENATE("R2C",'Mapa final SI'!$S$20),"")</f>
        <v/>
      </c>
      <c r="AA17" s="269" t="str">
        <f>IF(AND('Mapa final SI'!$AC$21="Alta",'Mapa final SI'!$AE$21="Moderado"),CONCATENATE("R2C",'Mapa final SI'!$S$21),"")</f>
        <v/>
      </c>
      <c r="AB17" s="267" t="str">
        <f>IF(AND('Mapa final SI'!$AC$16="Alta",'Mapa final SI'!$AE$16="Mayor"),CONCATENATE("R2C",'Mapa final SI'!$S$16),"")</f>
        <v/>
      </c>
      <c r="AC17" s="268" t="str">
        <f>IF(AND('Mapa final SI'!$AC$17="Alta",'Mapa final SI'!$AE$17="Mayor"),CONCATENATE("R2C",'Mapa final SI'!$S$17),"")</f>
        <v/>
      </c>
      <c r="AD17" s="268" t="str">
        <f>IF(AND('Mapa final SI'!$AC$18="Alta",'Mapa final SI'!$AE$18="Mayor"),CONCATENATE("R2C",'Mapa final SI'!$S$18),"")</f>
        <v/>
      </c>
      <c r="AE17" s="268" t="str">
        <f>IF(AND('Mapa final SI'!$AC$19="Alta",'Mapa final SI'!$AE$19="Mayor"),CONCATENATE("R2C",'Mapa final SI'!$S$19),"")</f>
        <v/>
      </c>
      <c r="AF17" s="268" t="str">
        <f>IF(AND('Mapa final SI'!$AC$20="Alta",'Mapa final SI'!$AE$20="Mayor"),CONCATENATE("R2C",'Mapa final SI'!$S$20),"")</f>
        <v/>
      </c>
      <c r="AG17" s="269" t="str">
        <f>IF(AND('Mapa final SI'!$AC$21="Alta",'Mapa final SI'!$AE$21="Mayor"),CONCATENATE("R2C",'Mapa final SI'!$S$21),"")</f>
        <v/>
      </c>
      <c r="AH17" s="270" t="str">
        <f>IF(AND('Mapa final SI'!$AC$16="Alta",'Mapa final SI'!$AE$16="Catastrófico"),CONCATENATE("R2C",'Mapa final SI'!$S$16),"")</f>
        <v/>
      </c>
      <c r="AI17" s="271" t="str">
        <f>IF(AND('Mapa final SI'!$AC$17="Alta",'Mapa final SI'!$AE$17="Catastrófico"),CONCATENATE("R2C",'Mapa final SI'!$S$17),"")</f>
        <v/>
      </c>
      <c r="AJ17" s="271" t="str">
        <f>IF(AND('Mapa final SI'!$AC$18="Alta",'Mapa final SI'!$AE$18="Catastrófico"),CONCATENATE("R2C",'Mapa final SI'!$S$18),"")</f>
        <v/>
      </c>
      <c r="AK17" s="271" t="str">
        <f>IF(AND('Mapa final SI'!$AC$19="Alta",'Mapa final SI'!$AE$19="Catastrófico"),CONCATENATE("R2C",'Mapa final SI'!$S$19),"")</f>
        <v/>
      </c>
      <c r="AL17" s="271" t="str">
        <f>IF(AND('Mapa final SI'!$AC$20="Alta",'Mapa final SI'!$AE$20="Catastrófico"),CONCATENATE("R2C",'Mapa final SI'!$S$20),"")</f>
        <v/>
      </c>
      <c r="AM17" s="272" t="str">
        <f>IF(AND('Mapa final SI'!$AC$21="Alta",'Mapa final SI'!$AE$21="Catastrófico"),CONCATENATE("R2C",'Mapa final SI'!$S$21),"")</f>
        <v/>
      </c>
      <c r="AN17" s="15"/>
      <c r="AO17" s="751"/>
      <c r="AP17" s="752"/>
      <c r="AQ17" s="752"/>
      <c r="AR17" s="752"/>
      <c r="AS17" s="752"/>
      <c r="AT17" s="75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3"/>
      <c r="C18" s="643"/>
      <c r="D18" s="644"/>
      <c r="E18" s="732"/>
      <c r="F18" s="733"/>
      <c r="G18" s="733"/>
      <c r="H18" s="733"/>
      <c r="I18" s="733"/>
      <c r="J18" s="282" t="str">
        <f>IF(AND('Mapa final SI'!$AC$22="Alta",'Mapa final SI'!$AE$22="Leve"),CONCATENATE("R3C",'Mapa final SI'!$S$22),"")</f>
        <v/>
      </c>
      <c r="K18" s="283" t="str">
        <f>IF(AND('Mapa final SI'!$AC$23="Alta",'Mapa final SI'!$AE$23="Leve"),CONCATENATE("R3C",'Mapa final SI'!$S$23),"")</f>
        <v/>
      </c>
      <c r="L18" s="283" t="str">
        <f>IF(AND('Mapa final SI'!$AC$24="Alta",'Mapa final SI'!$AE$24="Leve"),CONCATENATE("R3C",'Mapa final SI'!$S$24),"")</f>
        <v/>
      </c>
      <c r="M18" s="283" t="str">
        <f>IF(AND('Mapa final SI'!$AC$25="Alta",'Mapa final SI'!$AE$25="Leve"),CONCATENATE("R3C",'Mapa final SI'!$S$25),"")</f>
        <v/>
      </c>
      <c r="N18" s="283" t="str">
        <f>IF(AND('Mapa final SI'!$AC$26="Alta",'Mapa final SI'!$AE$26="Leve"),CONCATENATE("R3C",'Mapa final SI'!$S$26),"")</f>
        <v/>
      </c>
      <c r="O18" s="284" t="str">
        <f>IF(AND('Mapa final SI'!$AC$27="Alta",'Mapa final SI'!$AE$27="Leve"),CONCATENATE("R3C",'Mapa final SI'!$S$27),"")</f>
        <v/>
      </c>
      <c r="P18" s="282" t="str">
        <f>IF(AND('Mapa final SI'!$AC$22="Alta",'Mapa final SI'!$AE$22="Menor"),CONCATENATE("R3C",'Mapa final SI'!$S$22),"")</f>
        <v/>
      </c>
      <c r="Q18" s="283" t="str">
        <f>IF(AND('Mapa final SI'!$AC$23="Alta",'Mapa final SI'!$AE$23="Menor"),CONCATENATE("R3C",'Mapa final SI'!$S$23),"")</f>
        <v/>
      </c>
      <c r="R18" s="283" t="str">
        <f>IF(AND('Mapa final SI'!$AC$24="Alta",'Mapa final SI'!$AE$24="Menor"),CONCATENATE("R3C",'Mapa final SI'!$S$24),"")</f>
        <v/>
      </c>
      <c r="S18" s="283" t="str">
        <f>IF(AND('Mapa final SI'!$AC$25="Alta",'Mapa final SI'!$AE$25="Menor"),CONCATENATE("R3C",'Mapa final SI'!$S$25),"")</f>
        <v/>
      </c>
      <c r="T18" s="283" t="str">
        <f>IF(AND('Mapa final SI'!$AC$26="Alta",'Mapa final SI'!$AE$26="Menor"),CONCATENATE("R3C",'Mapa final SI'!$S$26),"")</f>
        <v/>
      </c>
      <c r="U18" s="284" t="str">
        <f>IF(AND('Mapa final SI'!$AC$27="Alta",'Mapa final SI'!$AE$27="Menor"),CONCATENATE("R3C",'Mapa final SI'!$S$27),"")</f>
        <v/>
      </c>
      <c r="V18" s="267" t="str">
        <f>IF(AND('Mapa final SI'!$AC$22="Alta",'Mapa final SI'!$AE$22="Moderado"),CONCATENATE("R3C",'Mapa final SI'!$S$22),"")</f>
        <v/>
      </c>
      <c r="W18" s="268" t="str">
        <f>IF(AND('Mapa final SI'!$AC$23="Alta",'Mapa final SI'!$AE$23="Moderado"),CONCATENATE("R3C",'Mapa final SI'!$S$23),"")</f>
        <v/>
      </c>
      <c r="X18" s="268" t="str">
        <f>IF(AND('Mapa final SI'!$AC$24="Alta",'Mapa final SI'!$AE$24="Moderado"),CONCATENATE("R3C",'Mapa final SI'!$S$24),"")</f>
        <v/>
      </c>
      <c r="Y18" s="268" t="str">
        <f>IF(AND('Mapa final SI'!$AC$25="Alta",'Mapa final SI'!$AE$25="Moderado"),CONCATENATE("R3C",'Mapa final SI'!$S$25),"")</f>
        <v/>
      </c>
      <c r="Z18" s="268" t="str">
        <f>IF(AND('Mapa final SI'!$AC$26="Alta",'Mapa final SI'!$AE$26="Moderado"),CONCATENATE("R3C",'Mapa final SI'!$S$26),"")</f>
        <v/>
      </c>
      <c r="AA18" s="269" t="str">
        <f>IF(AND('Mapa final SI'!$AC$27="Alta",'Mapa final SI'!$AE$27="Moderado"),CONCATENATE("R3C",'Mapa final SI'!$S$27),"")</f>
        <v/>
      </c>
      <c r="AB18" s="267" t="str">
        <f>IF(AND('Mapa final SI'!$AC$22="Alta",'Mapa final SI'!$AE$22="Mayor"),CONCATENATE("R3C",'Mapa final SI'!$S$22),"")</f>
        <v/>
      </c>
      <c r="AC18" s="268" t="str">
        <f>IF(AND('Mapa final SI'!$AC$23="Alta",'Mapa final SI'!$AE$23="Mayor"),CONCATENATE("R3C",'Mapa final SI'!$S$23),"")</f>
        <v/>
      </c>
      <c r="AD18" s="268" t="str">
        <f>IF(AND('Mapa final SI'!$AC$24="Alta",'Mapa final SI'!$AE$24="Mayor"),CONCATENATE("R3C",'Mapa final SI'!$S$24),"")</f>
        <v/>
      </c>
      <c r="AE18" s="268" t="str">
        <f>IF(AND('Mapa final SI'!$AC$25="Alta",'Mapa final SI'!$AE$25="Mayor"),CONCATENATE("R3C",'Mapa final SI'!$S$25),"")</f>
        <v/>
      </c>
      <c r="AF18" s="268" t="str">
        <f>IF(AND('Mapa final SI'!$AC$26="Alta",'Mapa final SI'!$AE$26="Mayor"),CONCATENATE("R3C",'Mapa final SI'!$S$26),"")</f>
        <v/>
      </c>
      <c r="AG18" s="269" t="str">
        <f>IF(AND('Mapa final SI'!$AC$27="Alta",'Mapa final SI'!$AE$27="Mayor"),CONCATENATE("R3C",'Mapa final SI'!$S$27),"")</f>
        <v/>
      </c>
      <c r="AH18" s="270" t="str">
        <f>IF(AND('Mapa final SI'!$AC$22="Alta",'Mapa final SI'!$AE$22="Catastrófico"),CONCATENATE("R3C",'Mapa final SI'!$S$22),"")</f>
        <v/>
      </c>
      <c r="AI18" s="271" t="str">
        <f>IF(AND('Mapa final SI'!$AC$23="Alta",'Mapa final SI'!$AE$23="Catastrófico"),CONCATENATE("R3C",'Mapa final SI'!$S$23),"")</f>
        <v/>
      </c>
      <c r="AJ18" s="271" t="str">
        <f>IF(AND('Mapa final SI'!$AC$24="Alta",'Mapa final SI'!$AE$24="Catastrófico"),CONCATENATE("R3C",'Mapa final SI'!$S$24),"")</f>
        <v/>
      </c>
      <c r="AK18" s="271" t="str">
        <f>IF(AND('Mapa final SI'!$AC$25="Alta",'Mapa final SI'!$AE$25="Catastrófico"),CONCATENATE("R3C",'Mapa final SI'!$S$25),"")</f>
        <v/>
      </c>
      <c r="AL18" s="271" t="str">
        <f>IF(AND('Mapa final SI'!$AC$26="Alta",'Mapa final SI'!$AE$26="Catastrófico"),CONCATENATE("R3C",'Mapa final SI'!$S$26),"")</f>
        <v/>
      </c>
      <c r="AM18" s="272" t="str">
        <f>IF(AND('Mapa final SI'!$AC$27="Alta",'Mapa final SI'!$AE$27="Catastrófico"),CONCATENATE("R3C",'Mapa final SI'!$S$27),"")</f>
        <v/>
      </c>
      <c r="AN18" s="15"/>
      <c r="AO18" s="751"/>
      <c r="AP18" s="752"/>
      <c r="AQ18" s="752"/>
      <c r="AR18" s="752"/>
      <c r="AS18" s="752"/>
      <c r="AT18" s="75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3"/>
      <c r="C19" s="643"/>
      <c r="D19" s="644"/>
      <c r="E19" s="732"/>
      <c r="F19" s="733"/>
      <c r="G19" s="733"/>
      <c r="H19" s="733"/>
      <c r="I19" s="733"/>
      <c r="J19" s="282" t="str">
        <f>IF(AND('Mapa final SI'!$AC$28="Alta",'Mapa final SI'!$AE$28="Leve"),CONCATENATE("R4C",'Mapa final SI'!$S$28),"")</f>
        <v/>
      </c>
      <c r="K19" s="283" t="str">
        <f>IF(AND('Mapa final SI'!$AC$29="Alta",'Mapa final SI'!$AE$29="Leve"),CONCATENATE("R4C",'Mapa final SI'!$S$29),"")</f>
        <v/>
      </c>
      <c r="L19" s="283" t="str">
        <f>IF(AND('Mapa final SI'!$AC$30="Alta",'Mapa final SI'!$AE$30="Leve"),CONCATENATE("R4C",'Mapa final SI'!$S$30),"")</f>
        <v/>
      </c>
      <c r="M19" s="283" t="str">
        <f>IF(AND('Mapa final SI'!$AC$31="Alta",'Mapa final SI'!$AE$31="Leve"),CONCATENATE("R4C",'Mapa final SI'!$S$31),"")</f>
        <v/>
      </c>
      <c r="N19" s="283" t="str">
        <f>IF(AND('Mapa final SI'!$AC$32="Alta",'Mapa final SI'!$AE$32="Leve"),CONCATENATE("R4C",'Mapa final SI'!$S$32),"")</f>
        <v/>
      </c>
      <c r="O19" s="284" t="str">
        <f>IF(AND('Mapa final SI'!$AC$33="Alta",'Mapa final SI'!$AE$33="Leve"),CONCATENATE("R4C",'Mapa final SI'!$S$33),"")</f>
        <v/>
      </c>
      <c r="P19" s="282" t="str">
        <f>IF(AND('Mapa final SI'!$AC$28="Alta",'Mapa final SI'!$AE$28="Menor"),CONCATENATE("R4C",'Mapa final SI'!$S$28),"")</f>
        <v/>
      </c>
      <c r="Q19" s="283" t="str">
        <f>IF(AND('Mapa final SI'!$AC$29="Alta",'Mapa final SI'!$AE$29="Menor"),CONCATENATE("R4C",'Mapa final SI'!$S$29),"")</f>
        <v/>
      </c>
      <c r="R19" s="283" t="str">
        <f>IF(AND('Mapa final SI'!$AC$30="Alta",'Mapa final SI'!$AE$30="Menor"),CONCATENATE("R4C",'Mapa final SI'!$S$30),"")</f>
        <v/>
      </c>
      <c r="S19" s="283" t="str">
        <f>IF(AND('Mapa final SI'!$AC$31="Alta",'Mapa final SI'!$AE$31="Menor"),CONCATENATE("R4C",'Mapa final SI'!$S$31),"")</f>
        <v/>
      </c>
      <c r="T19" s="283" t="str">
        <f>IF(AND('Mapa final SI'!$AC$32="Alta",'Mapa final SI'!$AE$32="Menor"),CONCATENATE("R4C",'Mapa final SI'!$S$32),"")</f>
        <v/>
      </c>
      <c r="U19" s="284" t="str">
        <f>IF(AND('Mapa final SI'!$AC$33="Alta",'Mapa final SI'!$AE$33="Menor"),CONCATENATE("R4C",'Mapa final SI'!$S$33),"")</f>
        <v/>
      </c>
      <c r="V19" s="267" t="str">
        <f>IF(AND('Mapa final SI'!$AC$28="Alta",'Mapa final SI'!$AE$28="Moderado"),CONCATENATE("R4C",'Mapa final SI'!$S$28),"")</f>
        <v/>
      </c>
      <c r="W19" s="268" t="str">
        <f>IF(AND('Mapa final SI'!$AC$29="Alta",'Mapa final SI'!$AE$29="Moderado"),CONCATENATE("R4C",'Mapa final SI'!$S$29),"")</f>
        <v/>
      </c>
      <c r="X19" s="268" t="str">
        <f>IF(AND('Mapa final SI'!$AC$30="Alta",'Mapa final SI'!$AE$30="Moderado"),CONCATENATE("R4C",'Mapa final SI'!$S$30),"")</f>
        <v/>
      </c>
      <c r="Y19" s="268" t="str">
        <f>IF(AND('Mapa final SI'!$AC$31="Alta",'Mapa final SI'!$AE$31="Moderado"),CONCATENATE("R4C",'Mapa final SI'!$S$31),"")</f>
        <v/>
      </c>
      <c r="Z19" s="268" t="str">
        <f>IF(AND('Mapa final SI'!$AC$32="Alta",'Mapa final SI'!$AE$32="Moderado"),CONCATENATE("R4C",'Mapa final SI'!$S$32),"")</f>
        <v/>
      </c>
      <c r="AA19" s="269" t="str">
        <f>IF(AND('Mapa final SI'!$AC$33="Alta",'Mapa final SI'!$AE$33="Moderado"),CONCATENATE("R4C",'Mapa final SI'!$S$33),"")</f>
        <v/>
      </c>
      <c r="AB19" s="267" t="str">
        <f>IF(AND('Mapa final SI'!$AC$28="Alta",'Mapa final SI'!$AE$28="Mayor"),CONCATENATE("R4C",'Mapa final SI'!$S$28),"")</f>
        <v/>
      </c>
      <c r="AC19" s="268" t="str">
        <f>IF(AND('Mapa final SI'!$AC$29="Alta",'Mapa final SI'!$AE$29="Mayor"),CONCATENATE("R4C",'Mapa final SI'!$S$29),"")</f>
        <v/>
      </c>
      <c r="AD19" s="268" t="str">
        <f>IF(AND('Mapa final SI'!$AC$30="Alta",'Mapa final SI'!$AE$30="Mayor"),CONCATENATE("R4C",'Mapa final SI'!$S$30),"")</f>
        <v/>
      </c>
      <c r="AE19" s="268" t="str">
        <f>IF(AND('Mapa final SI'!$AC$31="Alta",'Mapa final SI'!$AE$31="Mayor"),CONCATENATE("R4C",'Mapa final SI'!$S$31),"")</f>
        <v/>
      </c>
      <c r="AF19" s="268" t="str">
        <f>IF(AND('Mapa final SI'!$AC$32="Alta",'Mapa final SI'!$AE$32="Mayor"),CONCATENATE("R4C",'Mapa final SI'!$S$32),"")</f>
        <v/>
      </c>
      <c r="AG19" s="269" t="str">
        <f>IF(AND('Mapa final SI'!$AC$33="Alta",'Mapa final SI'!$AE$33="Mayor"),CONCATENATE("R4C",'Mapa final SI'!$S$33),"")</f>
        <v/>
      </c>
      <c r="AH19" s="270" t="str">
        <f>IF(AND('Mapa final SI'!$AC$28="Alta",'Mapa final SI'!$AE$28="Catastrófico"),CONCATENATE("R4C",'Mapa final SI'!$S$28),"")</f>
        <v/>
      </c>
      <c r="AI19" s="271" t="str">
        <f>IF(AND('Mapa final SI'!$AC$29="Alta",'Mapa final SI'!$AE$29="Catastrófico"),CONCATENATE("R4C",'Mapa final SI'!$S$29),"")</f>
        <v/>
      </c>
      <c r="AJ19" s="271" t="str">
        <f>IF(AND('Mapa final SI'!$AC$30="Alta",'Mapa final SI'!$AE$30="Catastrófico"),CONCATENATE("R4C",'Mapa final SI'!$S$30),"")</f>
        <v/>
      </c>
      <c r="AK19" s="271" t="str">
        <f>IF(AND('Mapa final SI'!$AC$31="Alta",'Mapa final SI'!$AE$31="Catastrófico"),CONCATENATE("R4C",'Mapa final SI'!$S$31),"")</f>
        <v/>
      </c>
      <c r="AL19" s="271" t="str">
        <f>IF(AND('Mapa final SI'!$AC$32="Alta",'Mapa final SI'!$AE$32="Catastrófico"),CONCATENATE("R4C",'Mapa final SI'!$S$32),"")</f>
        <v/>
      </c>
      <c r="AM19" s="272" t="str">
        <f>IF(AND('Mapa final SI'!$AC$33="Alta",'Mapa final SI'!$AE$33="Catastrófico"),CONCATENATE("R4C",'Mapa final SI'!$S$33),"")</f>
        <v/>
      </c>
      <c r="AN19" s="15"/>
      <c r="AO19" s="751"/>
      <c r="AP19" s="752"/>
      <c r="AQ19" s="752"/>
      <c r="AR19" s="752"/>
      <c r="AS19" s="752"/>
      <c r="AT19" s="75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3"/>
      <c r="C20" s="643"/>
      <c r="D20" s="644"/>
      <c r="E20" s="732"/>
      <c r="F20" s="733"/>
      <c r="G20" s="733"/>
      <c r="H20" s="733"/>
      <c r="I20" s="733"/>
      <c r="J20" s="282" t="str">
        <f>IF(AND('Mapa final SI'!$AC$34="Alta",'Mapa final SI'!$AE$34="Leve"),CONCATENATE("R5C",'Mapa final SI'!$S$34),"")</f>
        <v/>
      </c>
      <c r="K20" s="283" t="str">
        <f>IF(AND('Mapa final SI'!$AC$35="Alta",'Mapa final SI'!$AE$35="Leve"),CONCATENATE("R5C",'Mapa final SI'!$S$35),"")</f>
        <v/>
      </c>
      <c r="L20" s="283" t="str">
        <f>IF(AND('Mapa final SI'!$AC$36="Alta",'Mapa final SI'!$AE$36="Leve"),CONCATENATE("R5C",'Mapa final SI'!$S$36),"")</f>
        <v/>
      </c>
      <c r="M20" s="283" t="str">
        <f>IF(AND('Mapa final SI'!$AC$37="Alta",'Mapa final SI'!$AE$37="Leve"),CONCATENATE("R5C",'Mapa final SI'!$S$37),"")</f>
        <v/>
      </c>
      <c r="N20" s="283" t="str">
        <f>IF(AND('Mapa final SI'!$AC$38="Alta",'Mapa final SI'!$AE$38="Leve"),CONCATENATE("R5C",'Mapa final SI'!$S$38),"")</f>
        <v/>
      </c>
      <c r="O20" s="284" t="str">
        <f>IF(AND('Mapa final SI'!$AC$39="Alta",'Mapa final SI'!$AE$39="Leve"),CONCATENATE("R5C",'Mapa final SI'!$S$39),"")</f>
        <v/>
      </c>
      <c r="P20" s="282" t="str">
        <f>IF(AND('Mapa final SI'!$AC$34="Alta",'Mapa final SI'!$AE$34="Menor"),CONCATENATE("R5C",'Mapa final SI'!$S$34),"")</f>
        <v/>
      </c>
      <c r="Q20" s="283" t="str">
        <f>IF(AND('Mapa final SI'!$AC$35="Alta",'Mapa final SI'!$AE$35="Menor"),CONCATENATE("R5C",'Mapa final SI'!$S$35),"")</f>
        <v/>
      </c>
      <c r="R20" s="283" t="str">
        <f>IF(AND('Mapa final SI'!$AC$36="Alta",'Mapa final SI'!$AE$36="Menor"),CONCATENATE("R5C",'Mapa final SI'!$S$36),"")</f>
        <v/>
      </c>
      <c r="S20" s="283" t="str">
        <f>IF(AND('Mapa final SI'!$AC$37="Alta",'Mapa final SI'!$AE$37="Menor"),CONCATENATE("R5C",'Mapa final SI'!$S$37),"")</f>
        <v/>
      </c>
      <c r="T20" s="283" t="str">
        <f>IF(AND('Mapa final SI'!$AC$38="Alta",'Mapa final SI'!$AE$38="Menor"),CONCATENATE("R5C",'Mapa final SI'!$S$38),"")</f>
        <v/>
      </c>
      <c r="U20" s="284" t="str">
        <f>IF(AND('Mapa final SI'!$AC$39="Alta",'Mapa final SI'!$AE$39="Menor"),CONCATENATE("R5C",'Mapa final SI'!$S$39),"")</f>
        <v/>
      </c>
      <c r="V20" s="267" t="str">
        <f>IF(AND('Mapa final SI'!$AC$34="Alta",'Mapa final SI'!$AE$34="Moderado"),CONCATENATE("R5C",'Mapa final SI'!$S$34),"")</f>
        <v/>
      </c>
      <c r="W20" s="268" t="str">
        <f>IF(AND('Mapa final SI'!$AC$35="Alta",'Mapa final SI'!$AE$35="Moderado"),CONCATENATE("R5C",'Mapa final SI'!$S$35),"")</f>
        <v/>
      </c>
      <c r="X20" s="268" t="str">
        <f>IF(AND('Mapa final SI'!$AC$36="Alta",'Mapa final SI'!$AE$36="Moderado"),CONCATENATE("R5C",'Mapa final SI'!$S$36),"")</f>
        <v/>
      </c>
      <c r="Y20" s="268" t="str">
        <f>IF(AND('Mapa final SI'!$AC$37="Alta",'Mapa final SI'!$AE$37="Moderado"),CONCATENATE("R5C",'Mapa final SI'!$S$37),"")</f>
        <v/>
      </c>
      <c r="Z20" s="268" t="str">
        <f>IF(AND('Mapa final SI'!$AC$38="Alta",'Mapa final SI'!$AE$38="Moderado"),CONCATENATE("R5C",'Mapa final SI'!$S$38),"")</f>
        <v/>
      </c>
      <c r="AA20" s="269" t="str">
        <f>IF(AND('Mapa final SI'!$AC$39="Alta",'Mapa final SI'!$AE$39="Moderado"),CONCATENATE("R5C",'Mapa final SI'!$S$39),"")</f>
        <v/>
      </c>
      <c r="AB20" s="267" t="str">
        <f>IF(AND('Mapa final SI'!$AC$34="Alta",'Mapa final SI'!$AE$34="Mayor"),CONCATENATE("R5C",'Mapa final SI'!$S$34),"")</f>
        <v/>
      </c>
      <c r="AC20" s="268" t="str">
        <f>IF(AND('Mapa final SI'!$AC$35="Alta",'Mapa final SI'!$AE$35="Mayor"),CONCATENATE("R5C",'Mapa final SI'!$S$35),"")</f>
        <v/>
      </c>
      <c r="AD20" s="268" t="str">
        <f>IF(AND('Mapa final SI'!$AC$36="Alta",'Mapa final SI'!$AE$36="Mayor"),CONCATENATE("R5C",'Mapa final SI'!$S$36),"")</f>
        <v/>
      </c>
      <c r="AE20" s="268" t="str">
        <f>IF(AND('Mapa final SI'!$AC$37="Alta",'Mapa final SI'!$AE$37="Mayor"),CONCATENATE("R5C",'Mapa final SI'!$S$37),"")</f>
        <v/>
      </c>
      <c r="AF20" s="268" t="str">
        <f>IF(AND('Mapa final SI'!$AC$38="Alta",'Mapa final SI'!$AE$38="Mayor"),CONCATENATE("R5C",'Mapa final SI'!$S$38),"")</f>
        <v/>
      </c>
      <c r="AG20" s="269" t="str">
        <f>IF(AND('Mapa final SI'!$AC$39="Alta",'Mapa final SI'!$AE$39="Mayor"),CONCATENATE("R5C",'Mapa final SI'!$S$39),"")</f>
        <v/>
      </c>
      <c r="AH20" s="270" t="str">
        <f>IF(AND('Mapa final SI'!$AC$34="Alta",'Mapa final SI'!$AE$34="Catastrófico"),CONCATENATE("R5C",'Mapa final SI'!$S$34),"")</f>
        <v/>
      </c>
      <c r="AI20" s="271" t="str">
        <f>IF(AND('Mapa final SI'!$AC$35="Alta",'Mapa final SI'!$AE$35="Catastrófico"),CONCATENATE("R5C",'Mapa final SI'!$S$35),"")</f>
        <v/>
      </c>
      <c r="AJ20" s="271" t="str">
        <f>IF(AND('Mapa final SI'!$AC$36="Alta",'Mapa final SI'!$AE$36="Catastrófico"),CONCATENATE("R5C",'Mapa final SI'!$S$36),"")</f>
        <v/>
      </c>
      <c r="AK20" s="271" t="str">
        <f>IF(AND('Mapa final SI'!$AC$37="Alta",'Mapa final SI'!$AE$37="Catastrófico"),CONCATENATE("R5C",'Mapa final SI'!$S$37),"")</f>
        <v/>
      </c>
      <c r="AL20" s="271" t="str">
        <f>IF(AND('Mapa final SI'!$AC$38="Alta",'Mapa final SI'!$AE$38="Catastrófico"),CONCATENATE("R5C",'Mapa final SI'!$S$38),"")</f>
        <v/>
      </c>
      <c r="AM20" s="272" t="str">
        <f>IF(AND('Mapa final SI'!$AC$39="Alta",'Mapa final SI'!$AE$39="Catastrófico"),CONCATENATE("R5C",'Mapa final SI'!$S$39),"")</f>
        <v/>
      </c>
      <c r="AN20" s="15"/>
      <c r="AO20" s="751"/>
      <c r="AP20" s="752"/>
      <c r="AQ20" s="752"/>
      <c r="AR20" s="752"/>
      <c r="AS20" s="752"/>
      <c r="AT20" s="75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3"/>
      <c r="C21" s="643"/>
      <c r="D21" s="644"/>
      <c r="E21" s="732"/>
      <c r="F21" s="733"/>
      <c r="G21" s="733"/>
      <c r="H21" s="733"/>
      <c r="I21" s="733"/>
      <c r="J21" s="282" t="str">
        <f>IF(AND('Mapa final SI'!$AC$40="Alta",'Mapa final SI'!$AE$40="Leve"),CONCATENATE("R6C",'Mapa final SI'!$S$40),"")</f>
        <v/>
      </c>
      <c r="K21" s="283" t="str">
        <f>IF(AND('Mapa final SI'!$AC$41="Alta",'Mapa final SI'!$AE$41="Leve"),CONCATENATE("R6C",'Mapa final SI'!$S$41),"")</f>
        <v/>
      </c>
      <c r="L21" s="283" t="str">
        <f>IF(AND('Mapa final SI'!$AC$42="Alta",'Mapa final SI'!$AE$42="Leve"),CONCATENATE("R6C",'Mapa final SI'!$S$42),"")</f>
        <v/>
      </c>
      <c r="M21" s="283" t="str">
        <f>IF(AND('Mapa final SI'!$AC$43="Alta",'Mapa final SI'!$AE$43="Leve"),CONCATENATE("R6C",'Mapa final SI'!$S$43),"")</f>
        <v/>
      </c>
      <c r="N21" s="283" t="str">
        <f>IF(AND('Mapa final SI'!$AC$44="Alta",'Mapa final SI'!$AE$44="Leve"),CONCATENATE("R6C",'Mapa final SI'!$S$44),"")</f>
        <v/>
      </c>
      <c r="O21" s="284" t="str">
        <f>IF(AND('Mapa final SI'!$AC$45="Alta",'Mapa final SI'!$AE$45="Leve"),CONCATENATE("R6C",'Mapa final SI'!$S$45),"")</f>
        <v/>
      </c>
      <c r="P21" s="282" t="str">
        <f>IF(AND('Mapa final SI'!$AC$40="Alta",'Mapa final SI'!$AE$40="Menor"),CONCATENATE("R6C",'Mapa final SI'!$S$40),"")</f>
        <v/>
      </c>
      <c r="Q21" s="283" t="str">
        <f>IF(AND('Mapa final SI'!$AC$41="Alta",'Mapa final SI'!$AE$41="Menor"),CONCATENATE("R6C",'Mapa final SI'!$S$41),"")</f>
        <v/>
      </c>
      <c r="R21" s="283" t="str">
        <f>IF(AND('Mapa final SI'!$AC$42="Alta",'Mapa final SI'!$AE$42="Menor"),CONCATENATE("R6C",'Mapa final SI'!$S$42),"")</f>
        <v/>
      </c>
      <c r="S21" s="283" t="str">
        <f>IF(AND('Mapa final SI'!$AC$43="Alta",'Mapa final SI'!$AE$43="Menor"),CONCATENATE("R6C",'Mapa final SI'!$S$43),"")</f>
        <v/>
      </c>
      <c r="T21" s="283" t="str">
        <f>IF(AND('Mapa final SI'!$AC$44="Alta",'Mapa final SI'!$AE$44="Menor"),CONCATENATE("R6C",'Mapa final SI'!$S$44),"")</f>
        <v/>
      </c>
      <c r="U21" s="284" t="str">
        <f>IF(AND('Mapa final SI'!$AC$45="Alta",'Mapa final SI'!$AE$45="Menor"),CONCATENATE("R6C",'Mapa final SI'!$S$45),"")</f>
        <v/>
      </c>
      <c r="V21" s="267" t="str">
        <f>IF(AND('Mapa final SI'!$AC$40="Alta",'Mapa final SI'!$AE$40="Moderado"),CONCATENATE("R6C",'Mapa final SI'!$S$40),"")</f>
        <v/>
      </c>
      <c r="W21" s="268" t="str">
        <f>IF(AND('Mapa final SI'!$AC$41="Alta",'Mapa final SI'!$AE$41="Moderado"),CONCATENATE("R6C",'Mapa final SI'!$S$41),"")</f>
        <v/>
      </c>
      <c r="X21" s="268" t="str">
        <f>IF(AND('Mapa final SI'!$AC$42="Alta",'Mapa final SI'!$AE$42="Moderado"),CONCATENATE("R6C",'Mapa final SI'!$S$42),"")</f>
        <v/>
      </c>
      <c r="Y21" s="268" t="str">
        <f>IF(AND('Mapa final SI'!$AC$43="Alta",'Mapa final SI'!$AE$43="Moderado"),CONCATENATE("R6C",'Mapa final SI'!$S$43),"")</f>
        <v/>
      </c>
      <c r="Z21" s="268" t="str">
        <f>IF(AND('Mapa final SI'!$AC$44="Alta",'Mapa final SI'!$AE$44="Moderado"),CONCATENATE("R6C",'Mapa final SI'!$S$44),"")</f>
        <v/>
      </c>
      <c r="AA21" s="269" t="str">
        <f>IF(AND('Mapa final SI'!$AC$45="Alta",'Mapa final SI'!$AE$45="Moderado"),CONCATENATE("R6C",'Mapa final SI'!$S$45),"")</f>
        <v/>
      </c>
      <c r="AB21" s="267" t="str">
        <f>IF(AND('Mapa final SI'!$AC$40="Alta",'Mapa final SI'!$AE$40="Mayor"),CONCATENATE("R6C",'Mapa final SI'!$S$40),"")</f>
        <v/>
      </c>
      <c r="AC21" s="268" t="str">
        <f>IF(AND('Mapa final SI'!$AC$41="Alta",'Mapa final SI'!$AE$41="Mayor"),CONCATENATE("R6C",'Mapa final SI'!$S$41),"")</f>
        <v/>
      </c>
      <c r="AD21" s="268" t="str">
        <f>IF(AND('Mapa final SI'!$AC$42="Alta",'Mapa final SI'!$AE$42="Mayor"),CONCATENATE("R6C",'Mapa final SI'!$S$42),"")</f>
        <v/>
      </c>
      <c r="AE21" s="268" t="str">
        <f>IF(AND('Mapa final SI'!$AC$43="Alta",'Mapa final SI'!$AE$43="Mayor"),CONCATENATE("R6C",'Mapa final SI'!$S$43),"")</f>
        <v/>
      </c>
      <c r="AF21" s="268" t="str">
        <f>IF(AND('Mapa final SI'!$AC$44="Alta",'Mapa final SI'!$AE$44="Mayor"),CONCATENATE("R6C",'Mapa final SI'!$S$44),"")</f>
        <v/>
      </c>
      <c r="AG21" s="269" t="str">
        <f>IF(AND('Mapa final SI'!$AC$45="Alta",'Mapa final SI'!$AE$45="Mayor"),CONCATENATE("R6C",'Mapa final SI'!$S$45),"")</f>
        <v/>
      </c>
      <c r="AH21" s="270" t="str">
        <f>IF(AND('Mapa final SI'!$AC$40="Alta",'Mapa final SI'!$AE$40="Catastrófico"),CONCATENATE("R6C",'Mapa final SI'!$S$40),"")</f>
        <v/>
      </c>
      <c r="AI21" s="271" t="str">
        <f>IF(AND('Mapa final SI'!$AC$41="Alta",'Mapa final SI'!$AE$41="Catastrófico"),CONCATENATE("R6C",'Mapa final SI'!$S$41),"")</f>
        <v/>
      </c>
      <c r="AJ21" s="271" t="str">
        <f>IF(AND('Mapa final SI'!$AC$42="Alta",'Mapa final SI'!$AE$42="Catastrófico"),CONCATENATE("R6C",'Mapa final SI'!$S$42),"")</f>
        <v/>
      </c>
      <c r="AK21" s="271" t="str">
        <f>IF(AND('Mapa final SI'!$AC$43="Alta",'Mapa final SI'!$AE$43="Catastrófico"),CONCATENATE("R6C",'Mapa final SI'!$S$43),"")</f>
        <v/>
      </c>
      <c r="AL21" s="271" t="str">
        <f>IF(AND('Mapa final SI'!$AC$44="Alta",'Mapa final SI'!$AE$44="Catastrófico"),CONCATENATE("R6C",'Mapa final SI'!$S$44),"")</f>
        <v/>
      </c>
      <c r="AM21" s="272" t="str">
        <f>IF(AND('Mapa final SI'!$AC$45="Alta",'Mapa final SI'!$AE$45="Catastrófico"),CONCATENATE("R6C",'Mapa final SI'!$S$45),"")</f>
        <v/>
      </c>
      <c r="AN21" s="15"/>
      <c r="AO21" s="751"/>
      <c r="AP21" s="752"/>
      <c r="AQ21" s="752"/>
      <c r="AR21" s="752"/>
      <c r="AS21" s="752"/>
      <c r="AT21" s="75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3"/>
      <c r="C22" s="643"/>
      <c r="D22" s="644"/>
      <c r="E22" s="732"/>
      <c r="F22" s="733"/>
      <c r="G22" s="733"/>
      <c r="H22" s="733"/>
      <c r="I22" s="733"/>
      <c r="J22" s="282" t="str">
        <f>IF(AND('Mapa final SI'!$AC$46="Alta",'Mapa final SI'!$AE$46="Leve"),CONCATENATE("R7C",'Mapa final SI'!$S$46),"")</f>
        <v/>
      </c>
      <c r="K22" s="283" t="str">
        <f>IF(AND('Mapa final SI'!$AC$47="Alta",'Mapa final SI'!$AE$47="Leve"),CONCATENATE("R7C",'Mapa final SI'!$S$47),"")</f>
        <v/>
      </c>
      <c r="L22" s="283" t="str">
        <f>IF(AND('Mapa final SI'!$AC$48="Alta",'Mapa final SI'!$AE$48="Leve"),CONCATENATE("R7C",'Mapa final SI'!$S$48),"")</f>
        <v/>
      </c>
      <c r="M22" s="283" t="str">
        <f>IF(AND('Mapa final SI'!$AC$49="Alta",'Mapa final SI'!$AE$49="Leve"),CONCATENATE("R7C",'Mapa final SI'!$S$49),"")</f>
        <v/>
      </c>
      <c r="N22" s="283" t="str">
        <f>IF(AND('Mapa final SI'!$AC$50="Alta",'Mapa final SI'!$AE$50="Leve"),CONCATENATE("R7C",'Mapa final SI'!$S$50),"")</f>
        <v/>
      </c>
      <c r="O22" s="284" t="str">
        <f>IF(AND('Mapa final SI'!$AC$51="Alta",'Mapa final SI'!$AE$51="Leve"),CONCATENATE("R7C",'Mapa final SI'!$S$51),"")</f>
        <v/>
      </c>
      <c r="P22" s="282" t="str">
        <f>IF(AND('Mapa final SI'!$AC$46="Alta",'Mapa final SI'!$AE$46="Menor"),CONCATENATE("R7C",'Mapa final SI'!$S$46),"")</f>
        <v/>
      </c>
      <c r="Q22" s="283" t="str">
        <f>IF(AND('Mapa final SI'!$AC$47="Alta",'Mapa final SI'!$AE$47="Menor"),CONCATENATE("R7C",'Mapa final SI'!$S$47),"")</f>
        <v/>
      </c>
      <c r="R22" s="283" t="str">
        <f>IF(AND('Mapa final SI'!$AC$48="Alta",'Mapa final SI'!$AE$48="Menor"),CONCATENATE("R7C",'Mapa final SI'!$S$48),"")</f>
        <v/>
      </c>
      <c r="S22" s="283" t="str">
        <f>IF(AND('Mapa final SI'!$AC$49="Alta",'Mapa final SI'!$AE$49="Menor"),CONCATENATE("R7C",'Mapa final SI'!$S$49),"")</f>
        <v/>
      </c>
      <c r="T22" s="283" t="str">
        <f>IF(AND('Mapa final SI'!$AC$50="Alta",'Mapa final SI'!$AE$50="Menor"),CONCATENATE("R7C",'Mapa final SI'!$S$50),"")</f>
        <v/>
      </c>
      <c r="U22" s="284" t="str">
        <f>IF(AND('Mapa final SI'!$AC$51="Alta",'Mapa final SI'!$AE$51="Menor"),CONCATENATE("R7C",'Mapa final SI'!$S$51),"")</f>
        <v/>
      </c>
      <c r="V22" s="267" t="str">
        <f>IF(AND('Mapa final SI'!$AC$46="Alta",'Mapa final SI'!$AE$46="Moderado"),CONCATENATE("R7C",'Mapa final SI'!$S$46),"")</f>
        <v/>
      </c>
      <c r="W22" s="268" t="str">
        <f>IF(AND('Mapa final SI'!$AC$47="Alta",'Mapa final SI'!$AE$47="Moderado"),CONCATENATE("R7C",'Mapa final SI'!$S$47),"")</f>
        <v/>
      </c>
      <c r="X22" s="268" t="str">
        <f>IF(AND('Mapa final SI'!$AC$48="Alta",'Mapa final SI'!$AE$48="Moderado"),CONCATENATE("R7C",'Mapa final SI'!$S$48),"")</f>
        <v/>
      </c>
      <c r="Y22" s="268" t="str">
        <f>IF(AND('Mapa final SI'!$AC$49="Alta",'Mapa final SI'!$AE$49="Moderado"),CONCATENATE("R7C",'Mapa final SI'!$S$49),"")</f>
        <v/>
      </c>
      <c r="Z22" s="268" t="str">
        <f>IF(AND('Mapa final SI'!$AC$50="Alta",'Mapa final SI'!$AE$50="Moderado"),CONCATENATE("R7C",'Mapa final SI'!$S$50),"")</f>
        <v/>
      </c>
      <c r="AA22" s="269" t="str">
        <f>IF(AND('Mapa final SI'!$AC$51="Alta",'Mapa final SI'!$AE$51="Moderado"),CONCATENATE("R7C",'Mapa final SI'!$S$51),"")</f>
        <v/>
      </c>
      <c r="AB22" s="267" t="str">
        <f>IF(AND('Mapa final SI'!$AC$46="Alta",'Mapa final SI'!$AE$46="Mayor"),CONCATENATE("R7C",'Mapa final SI'!$S$46),"")</f>
        <v/>
      </c>
      <c r="AC22" s="268" t="str">
        <f>IF(AND('Mapa final SI'!$AC$47="Alta",'Mapa final SI'!$AE$47="Mayor"),CONCATENATE("R7C",'Mapa final SI'!$S$47),"")</f>
        <v/>
      </c>
      <c r="AD22" s="268" t="str">
        <f>IF(AND('Mapa final SI'!$AC$48="Alta",'Mapa final SI'!$AE$48="Mayor"),CONCATENATE("R7C",'Mapa final SI'!$S$48),"")</f>
        <v/>
      </c>
      <c r="AE22" s="268" t="str">
        <f>IF(AND('Mapa final SI'!$AC$49="Alta",'Mapa final SI'!$AE$49="Mayor"),CONCATENATE("R7C",'Mapa final SI'!$S$49),"")</f>
        <v/>
      </c>
      <c r="AF22" s="268" t="str">
        <f>IF(AND('Mapa final SI'!$AC$50="Alta",'Mapa final SI'!$AE$50="Mayor"),CONCATENATE("R7C",'Mapa final SI'!$S$50),"")</f>
        <v/>
      </c>
      <c r="AG22" s="269" t="str">
        <f>IF(AND('Mapa final SI'!$AC$51="Alta",'Mapa final SI'!$AE$51="Mayor"),CONCATENATE("R7C",'Mapa final SI'!$S$51),"")</f>
        <v/>
      </c>
      <c r="AH22" s="270" t="str">
        <f>IF(AND('Mapa final SI'!$AC$46="Alta",'Mapa final SI'!$AE$46="Catastrófico"),CONCATENATE("R7C",'Mapa final SI'!$S$46),"")</f>
        <v/>
      </c>
      <c r="AI22" s="271" t="str">
        <f>IF(AND('Mapa final SI'!$AC$47="Alta",'Mapa final SI'!$AE$47="Catastrófico"),CONCATENATE("R7C",'Mapa final SI'!$S$47),"")</f>
        <v/>
      </c>
      <c r="AJ22" s="271" t="str">
        <f>IF(AND('Mapa final SI'!$AC$48="Alta",'Mapa final SI'!$AE$48="Catastrófico"),CONCATENATE("R7C",'Mapa final SI'!$S$48),"")</f>
        <v/>
      </c>
      <c r="AK22" s="271" t="str">
        <f>IF(AND('Mapa final SI'!$AC$49="Alta",'Mapa final SI'!$AE$49="Catastrófico"),CONCATENATE("R7C",'Mapa final SI'!$S$49),"")</f>
        <v/>
      </c>
      <c r="AL22" s="271" t="str">
        <f>IF(AND('Mapa final SI'!$AC$50="Alta",'Mapa final SI'!$AE$50="Catastrófico"),CONCATENATE("R7C",'Mapa final SI'!$S$50),"")</f>
        <v/>
      </c>
      <c r="AM22" s="272" t="str">
        <f>IF(AND('Mapa final SI'!$AC$51="Alta",'Mapa final SI'!$AE$51="Catastrófico"),CONCATENATE("R7C",'Mapa final SI'!$S$51),"")</f>
        <v/>
      </c>
      <c r="AN22" s="15"/>
      <c r="AO22" s="751"/>
      <c r="AP22" s="752"/>
      <c r="AQ22" s="752"/>
      <c r="AR22" s="752"/>
      <c r="AS22" s="752"/>
      <c r="AT22" s="75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3"/>
      <c r="C23" s="643"/>
      <c r="D23" s="644"/>
      <c r="E23" s="732"/>
      <c r="F23" s="733"/>
      <c r="G23" s="733"/>
      <c r="H23" s="733"/>
      <c r="I23" s="733"/>
      <c r="J23" s="282" t="str">
        <f>IF(AND('Mapa final SI'!$AC$52="Alta",'Mapa final SI'!$AE$52="Leve"),CONCATENATE("R8C",'Mapa final SI'!$S$52),"")</f>
        <v/>
      </c>
      <c r="K23" s="283" t="str">
        <f>IF(AND('Mapa final SI'!$AC$53="Alta",'Mapa final SI'!$AE$53="Leve"),CONCATENATE("R8C",'Mapa final SI'!$S$53),"")</f>
        <v/>
      </c>
      <c r="L23" s="283" t="str">
        <f>IF(AND('Mapa final SI'!$AC$54="Alta",'Mapa final SI'!$AE$54="Leve"),CONCATENATE("R8C",'Mapa final SI'!$S$54),"")</f>
        <v/>
      </c>
      <c r="M23" s="283" t="str">
        <f>IF(AND('Mapa final SI'!$AC$55="Alta",'Mapa final SI'!$AE$55="Leve"),CONCATENATE("R8C",'Mapa final SI'!$S$55),"")</f>
        <v/>
      </c>
      <c r="N23" s="283" t="str">
        <f>IF(AND('Mapa final SI'!$AC$56="Alta",'Mapa final SI'!$AE$56="Leve"),CONCATENATE("R8C",'Mapa final SI'!$S$56),"")</f>
        <v/>
      </c>
      <c r="O23" s="284" t="str">
        <f>IF(AND('Mapa final SI'!$AC$57="Alta",'Mapa final SI'!$AE$57="Leve"),CONCATENATE("R8C",'Mapa final SI'!$S$57),"")</f>
        <v/>
      </c>
      <c r="P23" s="282" t="str">
        <f>IF(AND('Mapa final SI'!$AC$52="Alta",'Mapa final SI'!$AE$52="Menor"),CONCATENATE("R8C",'Mapa final SI'!$S$52),"")</f>
        <v/>
      </c>
      <c r="Q23" s="283" t="str">
        <f>IF(AND('Mapa final SI'!$AC$53="Alta",'Mapa final SI'!$AE$53="Menor"),CONCATENATE("R8C",'Mapa final SI'!$S$53),"")</f>
        <v/>
      </c>
      <c r="R23" s="283" t="str">
        <f>IF(AND('Mapa final SI'!$AC$54="Alta",'Mapa final SI'!$AE$54="Menor"),CONCATENATE("R8C",'Mapa final SI'!$S$54),"")</f>
        <v/>
      </c>
      <c r="S23" s="283" t="str">
        <f>IF(AND('Mapa final SI'!$AC$55="Alta",'Mapa final SI'!$AE$55="Menor"),CONCATENATE("R8C",'Mapa final SI'!$S$55),"")</f>
        <v/>
      </c>
      <c r="T23" s="283" t="str">
        <f>IF(AND('Mapa final SI'!$AC$56="Alta",'Mapa final SI'!$AE$56="Menor"),CONCATENATE("R8C",'Mapa final SI'!$S$56),"")</f>
        <v/>
      </c>
      <c r="U23" s="284" t="str">
        <f>IF(AND('Mapa final SI'!$AC$57="Alta",'Mapa final SI'!$AE$57="Menor"),CONCATENATE("R8C",'Mapa final SI'!$S$57),"")</f>
        <v/>
      </c>
      <c r="V23" s="267" t="str">
        <f>IF(AND('Mapa final SI'!$AC$52="Alta",'Mapa final SI'!$AE$52="Moderado"),CONCATENATE("R8C",'Mapa final SI'!$S$52),"")</f>
        <v/>
      </c>
      <c r="W23" s="268" t="str">
        <f>IF(AND('Mapa final SI'!$AC$53="Alta",'Mapa final SI'!$AE$53="Moderado"),CONCATENATE("R8C",'Mapa final SI'!$S$53),"")</f>
        <v/>
      </c>
      <c r="X23" s="268" t="str">
        <f>IF(AND('Mapa final SI'!$AC$54="Alta",'Mapa final SI'!$AE$54="Moderado"),CONCATENATE("R8C",'Mapa final SI'!$S$54),"")</f>
        <v/>
      </c>
      <c r="Y23" s="268" t="str">
        <f>IF(AND('Mapa final SI'!$AC$55="Alta",'Mapa final SI'!$AE$55="Moderado"),CONCATENATE("R8C",'Mapa final SI'!$S$55),"")</f>
        <v/>
      </c>
      <c r="Z23" s="268" t="str">
        <f>IF(AND('Mapa final SI'!$AC$56="Alta",'Mapa final SI'!$AE$56="Moderado"),CONCATENATE("R8C",'Mapa final SI'!$S$56),"")</f>
        <v/>
      </c>
      <c r="AA23" s="269" t="str">
        <f>IF(AND('Mapa final SI'!$AC$57="Alta",'Mapa final SI'!$AE$57="Moderado"),CONCATENATE("R8C",'Mapa final SI'!$S$57),"")</f>
        <v/>
      </c>
      <c r="AB23" s="267" t="str">
        <f>IF(AND('Mapa final SI'!$AC$52="Alta",'Mapa final SI'!$AE$52="Mayor"),CONCATENATE("R8C",'Mapa final SI'!$S$52),"")</f>
        <v/>
      </c>
      <c r="AC23" s="268" t="str">
        <f>IF(AND('Mapa final SI'!$AC$53="Alta",'Mapa final SI'!$AE$53="Mayor"),CONCATENATE("R8C",'Mapa final SI'!$S$53),"")</f>
        <v/>
      </c>
      <c r="AD23" s="268" t="str">
        <f>IF(AND('Mapa final SI'!$AC$54="Alta",'Mapa final SI'!$AE$54="Mayor"),CONCATENATE("R8C",'Mapa final SI'!$S$54),"")</f>
        <v/>
      </c>
      <c r="AE23" s="268" t="str">
        <f>IF(AND('Mapa final SI'!$AC$55="Alta",'Mapa final SI'!$AE$55="Mayor"),CONCATENATE("R8C",'Mapa final SI'!$S$55),"")</f>
        <v/>
      </c>
      <c r="AF23" s="268" t="str">
        <f>IF(AND('Mapa final SI'!$AC$56="Alta",'Mapa final SI'!$AE$56="Mayor"),CONCATENATE("R8C",'Mapa final SI'!$S$56),"")</f>
        <v/>
      </c>
      <c r="AG23" s="269" t="str">
        <f>IF(AND('Mapa final SI'!$AC$57="Alta",'Mapa final SI'!$AE$57="Mayor"),CONCATENATE("R8C",'Mapa final SI'!$S$57),"")</f>
        <v/>
      </c>
      <c r="AH23" s="270" t="str">
        <f>IF(AND('Mapa final SI'!$AC$52="Alta",'Mapa final SI'!$AE$52="Catastrófico"),CONCATENATE("R8C",'Mapa final SI'!$S$52),"")</f>
        <v/>
      </c>
      <c r="AI23" s="271" t="str">
        <f>IF(AND('Mapa final SI'!$AC$53="Alta",'Mapa final SI'!$AE$53="Catastrófico"),CONCATENATE("R8C",'Mapa final SI'!$S$53),"")</f>
        <v/>
      </c>
      <c r="AJ23" s="271" t="str">
        <f>IF(AND('Mapa final SI'!$AC$54="Alta",'Mapa final SI'!$AE$54="Catastrófico"),CONCATENATE("R8C",'Mapa final SI'!$S$54),"")</f>
        <v/>
      </c>
      <c r="AK23" s="271" t="str">
        <f>IF(AND('Mapa final SI'!$AC$55="Alta",'Mapa final SI'!$AE$55="Catastrófico"),CONCATENATE("R8C",'Mapa final SI'!$S$55),"")</f>
        <v/>
      </c>
      <c r="AL23" s="271" t="str">
        <f>IF(AND('Mapa final SI'!$AC$56="Alta",'Mapa final SI'!$AE$56="Catastrófico"),CONCATENATE("R8C",'Mapa final SI'!$S$56),"")</f>
        <v/>
      </c>
      <c r="AM23" s="272" t="str">
        <f>IF(AND('Mapa final SI'!$AC$57="Alta",'Mapa final SI'!$AE$57="Catastrófico"),CONCATENATE("R8C",'Mapa final SI'!$S$57),"")</f>
        <v/>
      </c>
      <c r="AN23" s="15"/>
      <c r="AO23" s="751"/>
      <c r="AP23" s="752"/>
      <c r="AQ23" s="752"/>
      <c r="AR23" s="752"/>
      <c r="AS23" s="752"/>
      <c r="AT23" s="75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3"/>
      <c r="C24" s="643"/>
      <c r="D24" s="644"/>
      <c r="E24" s="732"/>
      <c r="F24" s="733"/>
      <c r="G24" s="733"/>
      <c r="H24" s="733"/>
      <c r="I24" s="733"/>
      <c r="J24" s="282" t="str">
        <f>IF(AND('Mapa final SI'!$AC$58="Alta",'Mapa final SI'!$AE$58="Leve"),CONCATENATE("R9C",'Mapa final SI'!$S$58),"")</f>
        <v/>
      </c>
      <c r="K24" s="283" t="str">
        <f>IF(AND('Mapa final SI'!$AC$59="Alta",'Mapa final SI'!$AE$59="Leve"),CONCATENATE("R9C",'Mapa final SI'!$S$59),"")</f>
        <v/>
      </c>
      <c r="L24" s="283" t="str">
        <f>IF(AND('Mapa final SI'!$AC$60="Alta",'Mapa final SI'!$AE$60="Leve"),CONCATENATE("R9C",'Mapa final SI'!$S$60),"")</f>
        <v/>
      </c>
      <c r="M24" s="283" t="str">
        <f>IF(AND('Mapa final SI'!$AC$61="Alta",'Mapa final SI'!$AE$61="Leve"),CONCATENATE("R9C",'Mapa final SI'!$S$61),"")</f>
        <v/>
      </c>
      <c r="N24" s="283" t="str">
        <f>IF(AND('Mapa final SI'!$AC$62="Alta",'Mapa final SI'!$AE$62="Leve"),CONCATENATE("R9C",'Mapa final SI'!$S$62),"")</f>
        <v/>
      </c>
      <c r="O24" s="284" t="str">
        <f>IF(AND('Mapa final SI'!$AC$63="Alta",'Mapa final SI'!$AE$63="Leve"),CONCATENATE("R9C",'Mapa final SI'!$S$63),"")</f>
        <v/>
      </c>
      <c r="P24" s="282" t="str">
        <f>IF(AND('Mapa final SI'!$AC$58="Alta",'Mapa final SI'!$AE$58="Menor"),CONCATENATE("R9C",'Mapa final SI'!$S$58),"")</f>
        <v/>
      </c>
      <c r="Q24" s="283" t="str">
        <f>IF(AND('Mapa final SI'!$AC$59="Alta",'Mapa final SI'!$AE$59="Menor"),CONCATENATE("R9C",'Mapa final SI'!$S$59),"")</f>
        <v/>
      </c>
      <c r="R24" s="283" t="str">
        <f>IF(AND('Mapa final SI'!$AC$60="Alta",'Mapa final SI'!$AE$60="Menor"),CONCATENATE("R9C",'Mapa final SI'!$S$60),"")</f>
        <v/>
      </c>
      <c r="S24" s="283" t="str">
        <f>IF(AND('Mapa final SI'!$AC$61="Alta",'Mapa final SI'!$AE$61="Menor"),CONCATENATE("R9C",'Mapa final SI'!$S$61),"")</f>
        <v/>
      </c>
      <c r="T24" s="283" t="str">
        <f>IF(AND('Mapa final SI'!$AC$62="Alta",'Mapa final SI'!$AE$62="Menor"),CONCATENATE("R9C",'Mapa final SI'!$S$62),"")</f>
        <v/>
      </c>
      <c r="U24" s="284" t="str">
        <f>IF(AND('Mapa final SI'!$AC$63="Alta",'Mapa final SI'!$AE$63="Menor"),CONCATENATE("R9C",'Mapa final SI'!$S$63),"")</f>
        <v/>
      </c>
      <c r="V24" s="267" t="str">
        <f>IF(AND('Mapa final SI'!$AC$58="Alta",'Mapa final SI'!$AE$58="Moderado"),CONCATENATE("R9C",'Mapa final SI'!$S$58),"")</f>
        <v/>
      </c>
      <c r="W24" s="268" t="str">
        <f>IF(AND('Mapa final SI'!$AC$59="Alta",'Mapa final SI'!$AE$59="Moderado"),CONCATENATE("R9C",'Mapa final SI'!$S$59),"")</f>
        <v/>
      </c>
      <c r="X24" s="268" t="str">
        <f>IF(AND('Mapa final SI'!$AC$60="Alta",'Mapa final SI'!$AE$60="Moderado"),CONCATENATE("R9C",'Mapa final SI'!$S$60),"")</f>
        <v/>
      </c>
      <c r="Y24" s="268" t="str">
        <f>IF(AND('Mapa final SI'!$AC$61="Alta",'Mapa final SI'!$AE$61="Moderado"),CONCATENATE("R9C",'Mapa final SI'!$S$61),"")</f>
        <v/>
      </c>
      <c r="Z24" s="268" t="str">
        <f>IF(AND('Mapa final SI'!$AC$62="Alta",'Mapa final SI'!$AE$62="Moderado"),CONCATENATE("R9C",'Mapa final SI'!$S$62),"")</f>
        <v/>
      </c>
      <c r="AA24" s="269" t="str">
        <f>IF(AND('Mapa final SI'!$AC$63="Alta",'Mapa final SI'!$AE$63="Moderado"),CONCATENATE("R9C",'Mapa final SI'!$S$63),"")</f>
        <v/>
      </c>
      <c r="AB24" s="267" t="str">
        <f>IF(AND('Mapa final SI'!$AC$58="Alta",'Mapa final SI'!$AE$58="Mayor"),CONCATENATE("R9C",'Mapa final SI'!$S$58),"")</f>
        <v/>
      </c>
      <c r="AC24" s="268" t="str">
        <f>IF(AND('Mapa final SI'!$AC$59="Alta",'Mapa final SI'!$AE$59="Mayor"),CONCATENATE("R9C",'Mapa final SI'!$S$59),"")</f>
        <v/>
      </c>
      <c r="AD24" s="268" t="str">
        <f>IF(AND('Mapa final SI'!$AC$60="Alta",'Mapa final SI'!$AE$60="Mayor"),CONCATENATE("R9C",'Mapa final SI'!$S$60),"")</f>
        <v/>
      </c>
      <c r="AE24" s="268" t="str">
        <f>IF(AND('Mapa final SI'!$AC$61="Alta",'Mapa final SI'!$AE$61="Mayor"),CONCATENATE("R9C",'Mapa final SI'!$S$61),"")</f>
        <v/>
      </c>
      <c r="AF24" s="268" t="str">
        <f>IF(AND('Mapa final SI'!$AC$62="Alta",'Mapa final SI'!$AE$62="Mayor"),CONCATENATE("R9C",'Mapa final SI'!$S$62),"")</f>
        <v/>
      </c>
      <c r="AG24" s="269" t="str">
        <f>IF(AND('Mapa final SI'!$AC$63="Alta",'Mapa final SI'!$AE$63="Mayor"),CONCATENATE("R9C",'Mapa final SI'!$S$63),"")</f>
        <v/>
      </c>
      <c r="AH24" s="270" t="str">
        <f>IF(AND('Mapa final SI'!$AC$58="Alta",'Mapa final SI'!$AE$58="Catastrófico"),CONCATENATE("R9C",'Mapa final SI'!$S$58),"")</f>
        <v/>
      </c>
      <c r="AI24" s="271" t="str">
        <f>IF(AND('Mapa final SI'!$AC$59="Alta",'Mapa final SI'!$AE$59="Catastrófico"),CONCATENATE("R9C",'Mapa final SI'!$S$59),"")</f>
        <v/>
      </c>
      <c r="AJ24" s="271" t="str">
        <f>IF(AND('Mapa final SI'!$AC$60="Alta",'Mapa final SI'!$AE$60="Catastrófico"),CONCATENATE("R9C",'Mapa final SI'!$S$60),"")</f>
        <v/>
      </c>
      <c r="AK24" s="271" t="str">
        <f>IF(AND('Mapa final SI'!$AC$61="Alta",'Mapa final SI'!$AE$61="Catastrófico"),CONCATENATE("R9C",'Mapa final SI'!$S$61),"")</f>
        <v/>
      </c>
      <c r="AL24" s="271" t="str">
        <f>IF(AND('Mapa final SI'!$AC$62="Alta",'Mapa final SI'!$AE$62="Catastrófico"),CONCATENATE("R9C",'Mapa final SI'!$S$62),"")</f>
        <v/>
      </c>
      <c r="AM24" s="272" t="str">
        <f>IF(AND('Mapa final SI'!$AC$63="Alta",'Mapa final SI'!$AE$63="Catastrófico"),CONCATENATE("R9C",'Mapa final SI'!$S$63),"")</f>
        <v/>
      </c>
      <c r="AN24" s="15"/>
      <c r="AO24" s="751"/>
      <c r="AP24" s="752"/>
      <c r="AQ24" s="752"/>
      <c r="AR24" s="752"/>
      <c r="AS24" s="752"/>
      <c r="AT24" s="75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3"/>
      <c r="C25" s="643"/>
      <c r="D25" s="644"/>
      <c r="E25" s="735"/>
      <c r="F25" s="736"/>
      <c r="G25" s="736"/>
      <c r="H25" s="736"/>
      <c r="I25" s="736"/>
      <c r="J25" s="285" t="str">
        <f>IF(AND('Mapa final SI'!$AC$64="Alta",'Mapa final SI'!$AE$64="Leve"),CONCATENATE("R10C",'Mapa final SI'!$S$64),"")</f>
        <v/>
      </c>
      <c r="K25" s="286" t="str">
        <f>IF(AND('Mapa final SI'!$AC$65="Alta",'Mapa final SI'!$AE$65="Leve"),CONCATENATE("R10C",'Mapa final SI'!$S$65),"")</f>
        <v/>
      </c>
      <c r="L25" s="286" t="str">
        <f>IF(AND('Mapa final SI'!$AC$66="Alta",'Mapa final SI'!$AE$66="Leve"),CONCATENATE("R10C",'Mapa final SI'!$S$66),"")</f>
        <v/>
      </c>
      <c r="M25" s="286" t="str">
        <f>IF(AND('Mapa final SI'!$AC$67="Alta",'Mapa final SI'!$AE$67="Leve"),CONCATENATE("R10C",'Mapa final SI'!$S$67),"")</f>
        <v/>
      </c>
      <c r="N25" s="286" t="str">
        <f>IF(AND('Mapa final SI'!$AC$68="Alta",'Mapa final SI'!$AE$68="Leve"),CONCATENATE("R10C",'Mapa final SI'!$S$68),"")</f>
        <v/>
      </c>
      <c r="O25" s="287" t="str">
        <f>IF(AND('Mapa final SI'!$AC$69="Alta",'Mapa final SI'!$AE$69="Leve"),CONCATENATE("R10C",'Mapa final SI'!$S$69),"")</f>
        <v/>
      </c>
      <c r="P25" s="285" t="str">
        <f>IF(AND('Mapa final SI'!$AC$64="Alta",'Mapa final SI'!$AE$64="Menor"),CONCATENATE("R10C",'Mapa final SI'!$S$64),"")</f>
        <v/>
      </c>
      <c r="Q25" s="286" t="str">
        <f>IF(AND('Mapa final SI'!$AC$65="Alta",'Mapa final SI'!$AE$65="Menor"),CONCATENATE("R10C",'Mapa final SI'!$S$65),"")</f>
        <v/>
      </c>
      <c r="R25" s="286" t="str">
        <f>IF(AND('Mapa final SI'!$AC$66="Alta",'Mapa final SI'!$AE$66="Menor"),CONCATENATE("R10C",'Mapa final SI'!$S$66),"")</f>
        <v/>
      </c>
      <c r="S25" s="286" t="str">
        <f>IF(AND('Mapa final SI'!$AC$67="Alta",'Mapa final SI'!$AE$67="Menor"),CONCATENATE("R10C",'Mapa final SI'!$S$67),"")</f>
        <v/>
      </c>
      <c r="T25" s="286" t="str">
        <f>IF(AND('Mapa final SI'!$AC$68="Alta",'Mapa final SI'!$AE$68="Menor"),CONCATENATE("R10C",'Mapa final SI'!$S$68),"")</f>
        <v/>
      </c>
      <c r="U25" s="287" t="str">
        <f>IF(AND('Mapa final SI'!$AC$69="Alta",'Mapa final SI'!$AE$69="Menor"),CONCATENATE("R10C",'Mapa final SI'!$S$69),"")</f>
        <v/>
      </c>
      <c r="V25" s="273" t="str">
        <f>IF(AND('Mapa final SI'!$AC$64="Alta",'Mapa final SI'!$AE$64="Moderado"),CONCATENATE("R10C",'Mapa final SI'!$S$64),"")</f>
        <v/>
      </c>
      <c r="W25" s="274" t="str">
        <f>IF(AND('Mapa final SI'!$AC$65="Alta",'Mapa final SI'!$AE$65="Moderado"),CONCATENATE("R10C",'Mapa final SI'!$S$65),"")</f>
        <v/>
      </c>
      <c r="X25" s="274" t="str">
        <f>IF(AND('Mapa final SI'!$AC$66="Alta",'Mapa final SI'!$AE$66="Moderado"),CONCATENATE("R10C",'Mapa final SI'!$S$66),"")</f>
        <v/>
      </c>
      <c r="Y25" s="274" t="str">
        <f>IF(AND('Mapa final SI'!$AC$67="Alta",'Mapa final SI'!$AE$67="Moderado"),CONCATENATE("R10C",'Mapa final SI'!$S$67),"")</f>
        <v/>
      </c>
      <c r="Z25" s="274" t="str">
        <f>IF(AND('Mapa final SI'!$AC$68="Alta",'Mapa final SI'!$AE$68="Moderado"),CONCATENATE("R10C",'Mapa final SI'!$S$68),"")</f>
        <v/>
      </c>
      <c r="AA25" s="275" t="str">
        <f>IF(AND('Mapa final SI'!$AC$69="Alta",'Mapa final SI'!$AE$69="Moderado"),CONCATENATE("R10C",'Mapa final SI'!$S$69),"")</f>
        <v/>
      </c>
      <c r="AB25" s="273" t="str">
        <f>IF(AND('Mapa final SI'!$AC$64="Alta",'Mapa final SI'!$AE$64="Mayor"),CONCATENATE("R10C",'Mapa final SI'!$S$64),"")</f>
        <v/>
      </c>
      <c r="AC25" s="274" t="str">
        <f>IF(AND('Mapa final SI'!$AC$65="Alta",'Mapa final SI'!$AE$65="Mayor"),CONCATENATE("R10C",'Mapa final SI'!$S$65),"")</f>
        <v/>
      </c>
      <c r="AD25" s="274" t="str">
        <f>IF(AND('Mapa final SI'!$AC$66="Alta",'Mapa final SI'!$AE$66="Mayor"),CONCATENATE("R10C",'Mapa final SI'!$S$66),"")</f>
        <v/>
      </c>
      <c r="AE25" s="274" t="str">
        <f>IF(AND('Mapa final SI'!$AC$67="Alta",'Mapa final SI'!$AE$67="Mayor"),CONCATENATE("R10C",'Mapa final SI'!$S$67),"")</f>
        <v/>
      </c>
      <c r="AF25" s="274" t="str">
        <f>IF(AND('Mapa final SI'!$AC$68="Alta",'Mapa final SI'!$AE$68="Mayor"),CONCATENATE("R10C",'Mapa final SI'!$S$68),"")</f>
        <v/>
      </c>
      <c r="AG25" s="275" t="str">
        <f>IF(AND('Mapa final SI'!$AC$69="Alta",'Mapa final SI'!$AE$69="Mayor"),CONCATENATE("R10C",'Mapa final SI'!$S$69),"")</f>
        <v/>
      </c>
      <c r="AH25" s="276" t="str">
        <f>IF(AND('Mapa final SI'!$AC$64="Alta",'Mapa final SI'!$AE$64="Catastrófico"),CONCATENATE("R10C",'Mapa final SI'!$S$64),"")</f>
        <v/>
      </c>
      <c r="AI25" s="277" t="str">
        <f>IF(AND('Mapa final SI'!$AC$65="Alta",'Mapa final SI'!$AE$65="Catastrófico"),CONCATENATE("R10C",'Mapa final SI'!$S$65),"")</f>
        <v/>
      </c>
      <c r="AJ25" s="277" t="str">
        <f>IF(AND('Mapa final SI'!$AC$66="Alta",'Mapa final SI'!$AE$66="Catastrófico"),CONCATENATE("R10C",'Mapa final SI'!$S$66),"")</f>
        <v/>
      </c>
      <c r="AK25" s="277" t="str">
        <f>IF(AND('Mapa final SI'!$AC$67="Alta",'Mapa final SI'!$AE$67="Catastrófico"),CONCATENATE("R10C",'Mapa final SI'!$S$67),"")</f>
        <v/>
      </c>
      <c r="AL25" s="277" t="str">
        <f>IF(AND('Mapa final SI'!$AC$68="Alta",'Mapa final SI'!$AE$68="Catastrófico"),CONCATENATE("R10C",'Mapa final SI'!$S$68),"")</f>
        <v/>
      </c>
      <c r="AM25" s="278" t="str">
        <f>IF(AND('Mapa final SI'!$AC$69="Alta",'Mapa final SI'!$AE$69="Catastrófico"),CONCATENATE("R10C",'Mapa final SI'!$S$69),"")</f>
        <v/>
      </c>
      <c r="AN25" s="15"/>
      <c r="AO25" s="754"/>
      <c r="AP25" s="755"/>
      <c r="AQ25" s="755"/>
      <c r="AR25" s="755"/>
      <c r="AS25" s="755"/>
      <c r="AT25" s="75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3"/>
      <c r="C26" s="643"/>
      <c r="D26" s="644"/>
      <c r="E26" s="729" t="s">
        <v>573</v>
      </c>
      <c r="F26" s="730"/>
      <c r="G26" s="730"/>
      <c r="H26" s="730"/>
      <c r="I26" s="731"/>
      <c r="J26" s="279" t="str">
        <f>IF(AND('Mapa final SI'!$AC$10="Media",'Mapa final SI'!$AE$10="Leve"),CONCATENATE("R1C",'Mapa final SI'!$S$10),"")</f>
        <v/>
      </c>
      <c r="K26" s="280" t="str">
        <f>IF(AND('Mapa final SI'!$AC$11="Media",'Mapa final SI'!$AE$11="Leve"),CONCATENATE("R1C",'Mapa final SI'!$S$11),"")</f>
        <v/>
      </c>
      <c r="L26" s="280" t="str">
        <f>IF(AND('Mapa final SI'!$AC$12="Media",'Mapa final SI'!$AE$12="Leve"),CONCATENATE("R1C",'Mapa final SI'!$S$12),"")</f>
        <v/>
      </c>
      <c r="M26" s="280" t="str">
        <f>IF(AND('Mapa final SI'!$AC$13="Media",'Mapa final SI'!$AE$13="Leve"),CONCATENATE("R1C",'Mapa final SI'!$S$13),"")</f>
        <v/>
      </c>
      <c r="N26" s="280" t="str">
        <f>IF(AND('Mapa final SI'!$AC$14="Media",'Mapa final SI'!$AE$14="Leve"),CONCATENATE("R1C",'Mapa final SI'!$S$14),"")</f>
        <v/>
      </c>
      <c r="O26" s="281" t="str">
        <f>IF(AND('Mapa final SI'!$AC$15="Media",'Mapa final SI'!$AE$15="Leve"),CONCATENATE("R1C",'Mapa final SI'!$S$15),"")</f>
        <v/>
      </c>
      <c r="P26" s="279" t="str">
        <f>IF(AND('Mapa final SI'!$AC$10="Media",'Mapa final SI'!$AE$10="Menor"),CONCATENATE("R1C",'Mapa final SI'!$S$10),"")</f>
        <v/>
      </c>
      <c r="Q26" s="280" t="str">
        <f>IF(AND('Mapa final SI'!$AC$11="Media",'Mapa final SI'!$AE$11="Menor"),CONCATENATE("R1C",'Mapa final SI'!$S$11),"")</f>
        <v/>
      </c>
      <c r="R26" s="280" t="str">
        <f>IF(AND('Mapa final SI'!$AC$12="Media",'Mapa final SI'!$AE$12="Menor"),CONCATENATE("R1C",'Mapa final SI'!$S$12),"")</f>
        <v/>
      </c>
      <c r="S26" s="280" t="str">
        <f>IF(AND('Mapa final SI'!$AC$13="Media",'Mapa final SI'!$AE$13="Menor"),CONCATENATE("R1C",'Mapa final SI'!$S$13),"")</f>
        <v/>
      </c>
      <c r="T26" s="280" t="str">
        <f>IF(AND('Mapa final SI'!$AC$14="Media",'Mapa final SI'!$AE$14="Menor"),CONCATENATE("R1C",'Mapa final SI'!$S$14),"")</f>
        <v/>
      </c>
      <c r="U26" s="281" t="str">
        <f>IF(AND('Mapa final SI'!$AC$15="Media",'Mapa final SI'!$AE$15="Menor"),CONCATENATE("R1C",'Mapa final SI'!$S$15),"")</f>
        <v/>
      </c>
      <c r="V26" s="279" t="str">
        <f>IF(AND('Mapa final SI'!$AC$10="Media",'Mapa final SI'!$AE$10="Moderado"),CONCATENATE("R1C",'Mapa final SI'!$S$10),"")</f>
        <v/>
      </c>
      <c r="W26" s="280" t="str">
        <f>IF(AND('Mapa final SI'!$AC$11="Media",'Mapa final SI'!$AE$11="Moderado"),CONCATENATE("R1C",'Mapa final SI'!$S$11),"")</f>
        <v/>
      </c>
      <c r="X26" s="280" t="str">
        <f>IF(AND('Mapa final SI'!$AC$12="Media",'Mapa final SI'!$AE$12="Moderado"),CONCATENATE("R1C",'Mapa final SI'!$S$12),"")</f>
        <v/>
      </c>
      <c r="Y26" s="280" t="str">
        <f>IF(AND('Mapa final SI'!$AC$13="Media",'Mapa final SI'!$AE$13="Moderado"),CONCATENATE("R1C",'Mapa final SI'!$S$13),"")</f>
        <v/>
      </c>
      <c r="Z26" s="280" t="str">
        <f>IF(AND('Mapa final SI'!$AC$14="Media",'Mapa final SI'!$AE$14="Moderado"),CONCATENATE("R1C",'Mapa final SI'!$S$14),"")</f>
        <v/>
      </c>
      <c r="AA26" s="281" t="str">
        <f>IF(AND('Mapa final SI'!$AC$15="Media",'Mapa final SI'!$AE$15="Moderado"),CONCATENATE("R1C",'Mapa final SI'!$S$15),"")</f>
        <v/>
      </c>
      <c r="AB26" s="261" t="str">
        <f>IF(AND('Mapa final SI'!$AC$10="Media",'Mapa final SI'!$AE$10="Mayor"),CONCATENATE("R1C",'Mapa final SI'!$S$10),"")</f>
        <v/>
      </c>
      <c r="AC26" s="262" t="str">
        <f>IF(AND('Mapa final SI'!$AC$11="Media",'Mapa final SI'!$AE$11="Mayor"),CONCATENATE("R1C",'Mapa final SI'!$S$11),"")</f>
        <v/>
      </c>
      <c r="AD26" s="262" t="str">
        <f>IF(AND('Mapa final SI'!$AC$12="Media",'Mapa final SI'!$AE$12="Mayor"),CONCATENATE("R1C",'Mapa final SI'!$S$12),"")</f>
        <v/>
      </c>
      <c r="AE26" s="262" t="str">
        <f>IF(AND('Mapa final SI'!$AC$13="Media",'Mapa final SI'!$AE$13="Mayor"),CONCATENATE("R1C",'Mapa final SI'!$S$13),"")</f>
        <v/>
      </c>
      <c r="AF26" s="262" t="str">
        <f>IF(AND('Mapa final SI'!$AC$14="Media",'Mapa final SI'!$AE$14="Mayor"),CONCATENATE("R1C",'Mapa final SI'!$S$14),"")</f>
        <v/>
      </c>
      <c r="AG26" s="263" t="str">
        <f>IF(AND('Mapa final SI'!$AC$15="Media",'Mapa final SI'!$AE$15="Mayor"),CONCATENATE("R1C",'Mapa final SI'!$S$15),"")</f>
        <v/>
      </c>
      <c r="AH26" s="264" t="str">
        <f>IF(AND('Mapa final SI'!$AC$10="Media",'Mapa final SI'!$AE$10="Catastrófico"),CONCATENATE("R1C",'Mapa final SI'!$S$10),"")</f>
        <v/>
      </c>
      <c r="AI26" s="265" t="str">
        <f>IF(AND('Mapa final SI'!$AC$11="Media",'Mapa final SI'!$AE$11="Catastrófico"),CONCATENATE("R1C",'Mapa final SI'!$S$11),"")</f>
        <v/>
      </c>
      <c r="AJ26" s="265" t="str">
        <f>IF(AND('Mapa final SI'!$AC$12="Media",'Mapa final SI'!$AE$12="Catastrófico"),CONCATENATE("R1C",'Mapa final SI'!$S$12),"")</f>
        <v/>
      </c>
      <c r="AK26" s="265" t="str">
        <f>IF(AND('Mapa final SI'!$AC$13="Media",'Mapa final SI'!$AE$13="Catastrófico"),CONCATENATE("R1C",'Mapa final SI'!$S$13),"")</f>
        <v/>
      </c>
      <c r="AL26" s="265" t="str">
        <f>IF(AND('Mapa final SI'!$AC$14="Media",'Mapa final SI'!$AE$14="Catastrófico"),CONCATENATE("R1C",'Mapa final SI'!$S$14),"")</f>
        <v/>
      </c>
      <c r="AM26" s="266" t="str">
        <f>IF(AND('Mapa final SI'!$AC$15="Media",'Mapa final SI'!$AE$15="Catastrófico"),CONCATENATE("R1C",'Mapa final SI'!$S$15),"")</f>
        <v/>
      </c>
      <c r="AN26" s="15"/>
      <c r="AO26" s="757" t="s">
        <v>90</v>
      </c>
      <c r="AP26" s="758"/>
      <c r="AQ26" s="758"/>
      <c r="AR26" s="758"/>
      <c r="AS26" s="758"/>
      <c r="AT26" s="75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3"/>
      <c r="C27" s="643"/>
      <c r="D27" s="644"/>
      <c r="E27" s="747"/>
      <c r="F27" s="733"/>
      <c r="G27" s="733"/>
      <c r="H27" s="733"/>
      <c r="I27" s="734"/>
      <c r="J27" s="282" t="str">
        <f>IF(AND('Mapa final SI'!$AC$16="Media",'Mapa final SI'!$AE$16="Leve"),CONCATENATE("R2C",'Mapa final SI'!$S$16),"")</f>
        <v/>
      </c>
      <c r="K27" s="283" t="str">
        <f>IF(AND('Mapa final SI'!$AC$17="Media",'Mapa final SI'!$AE$17="Leve"),CONCATENATE("R2C",'Mapa final SI'!$S$17),"")</f>
        <v/>
      </c>
      <c r="L27" s="283" t="str">
        <f>IF(AND('Mapa final SI'!$AC$18="Media",'Mapa final SI'!$AE$18="Leve"),CONCATENATE("R2C",'Mapa final SI'!$S$18),"")</f>
        <v/>
      </c>
      <c r="M27" s="283" t="str">
        <f>IF(AND('Mapa final SI'!$AC$19="Media",'Mapa final SI'!$AE$19="Leve"),CONCATENATE("R2C",'Mapa final SI'!$S$19),"")</f>
        <v/>
      </c>
      <c r="N27" s="283" t="str">
        <f>IF(AND('Mapa final SI'!$AC$20="Media",'Mapa final SI'!$AE$20="Leve"),CONCATENATE("R2C",'Mapa final SI'!$S$20),"")</f>
        <v/>
      </c>
      <c r="O27" s="284" t="str">
        <f>IF(AND('Mapa final SI'!$AC$21="Media",'Mapa final SI'!$AE$21="Leve"),CONCATENATE("R2C",'Mapa final SI'!$S$21),"")</f>
        <v/>
      </c>
      <c r="P27" s="282" t="str">
        <f>IF(AND('Mapa final SI'!$AC$16="Media",'Mapa final SI'!$AE$16="Menor"),CONCATENATE("R2C",'Mapa final SI'!$S$16),"")</f>
        <v/>
      </c>
      <c r="Q27" s="283" t="str">
        <f>IF(AND('Mapa final SI'!$AC$17="Media",'Mapa final SI'!$AE$17="Menor"),CONCATENATE("R2C",'Mapa final SI'!$S$17),"")</f>
        <v/>
      </c>
      <c r="R27" s="283" t="str">
        <f>IF(AND('Mapa final SI'!$AC$18="Media",'Mapa final SI'!$AE$18="Menor"),CONCATENATE("R2C",'Mapa final SI'!$S$18),"")</f>
        <v/>
      </c>
      <c r="S27" s="283" t="str">
        <f>IF(AND('Mapa final SI'!$AC$19="Media",'Mapa final SI'!$AE$19="Menor"),CONCATENATE("R2C",'Mapa final SI'!$S$19),"")</f>
        <v/>
      </c>
      <c r="T27" s="283" t="str">
        <f>IF(AND('Mapa final SI'!$AC$20="Media",'Mapa final SI'!$AE$20="Menor"),CONCATENATE("R2C",'Mapa final SI'!$S$20),"")</f>
        <v/>
      </c>
      <c r="U27" s="284" t="str">
        <f>IF(AND('Mapa final SI'!$AC$21="Media",'Mapa final SI'!$AE$21="Menor"),CONCATENATE("R2C",'Mapa final SI'!$S$21),"")</f>
        <v/>
      </c>
      <c r="V27" s="282" t="str">
        <f>IF(AND('Mapa final SI'!$AC$16="Media",'Mapa final SI'!$AE$16="Moderado"),CONCATENATE("R2C",'Mapa final SI'!$S$16),"")</f>
        <v/>
      </c>
      <c r="W27" s="283" t="str">
        <f>IF(AND('Mapa final SI'!$AC$17="Media",'Mapa final SI'!$AE$17="Moderado"),CONCATENATE("R2C",'Mapa final SI'!$S$17),"")</f>
        <v/>
      </c>
      <c r="X27" s="283" t="str">
        <f>IF(AND('Mapa final SI'!$AC$18="Media",'Mapa final SI'!$AE$18="Moderado"),CONCATENATE("R2C",'Mapa final SI'!$S$18),"")</f>
        <v/>
      </c>
      <c r="Y27" s="283" t="str">
        <f>IF(AND('Mapa final SI'!$AC$19="Media",'Mapa final SI'!$AE$19="Moderado"),CONCATENATE("R2C",'Mapa final SI'!$S$19),"")</f>
        <v/>
      </c>
      <c r="Z27" s="283" t="str">
        <f>IF(AND('Mapa final SI'!$AC$20="Media",'Mapa final SI'!$AE$20="Moderado"),CONCATENATE("R2C",'Mapa final SI'!$S$20),"")</f>
        <v/>
      </c>
      <c r="AA27" s="284" t="str">
        <f>IF(AND('Mapa final SI'!$AC$21="Media",'Mapa final SI'!$AE$21="Moderado"),CONCATENATE("R2C",'Mapa final SI'!$S$21),"")</f>
        <v/>
      </c>
      <c r="AB27" s="267" t="str">
        <f>IF(AND('Mapa final SI'!$AC$16="Media",'Mapa final SI'!$AE$16="Mayor"),CONCATENATE("R2C",'Mapa final SI'!$S$16),"")</f>
        <v/>
      </c>
      <c r="AC27" s="268" t="str">
        <f>IF(AND('Mapa final SI'!$AC$17="Media",'Mapa final SI'!$AE$17="Mayor"),CONCATENATE("R2C",'Mapa final SI'!$S$17),"")</f>
        <v/>
      </c>
      <c r="AD27" s="268" t="str">
        <f>IF(AND('Mapa final SI'!$AC$18="Media",'Mapa final SI'!$AE$18="Mayor"),CONCATENATE("R2C",'Mapa final SI'!$S$18),"")</f>
        <v/>
      </c>
      <c r="AE27" s="268" t="str">
        <f>IF(AND('Mapa final SI'!$AC$19="Media",'Mapa final SI'!$AE$19="Mayor"),CONCATENATE("R2C",'Mapa final SI'!$S$19),"")</f>
        <v/>
      </c>
      <c r="AF27" s="268" t="str">
        <f>IF(AND('Mapa final SI'!$AC$20="Media",'Mapa final SI'!$AE$20="Mayor"),CONCATENATE("R2C",'Mapa final SI'!$S$20),"")</f>
        <v/>
      </c>
      <c r="AG27" s="269" t="str">
        <f>IF(AND('Mapa final SI'!$AC$21="Media",'Mapa final SI'!$AE$21="Mayor"),CONCATENATE("R2C",'Mapa final SI'!$S$21),"")</f>
        <v/>
      </c>
      <c r="AH27" s="270" t="str">
        <f>IF(AND('Mapa final SI'!$AC$16="Media",'Mapa final SI'!$AE$16="Catastrófico"),CONCATENATE("R2C",'Mapa final SI'!$S$16),"")</f>
        <v/>
      </c>
      <c r="AI27" s="271" t="str">
        <f>IF(AND('Mapa final SI'!$AC$17="Media",'Mapa final SI'!$AE$17="Catastrófico"),CONCATENATE("R2C",'Mapa final SI'!$S$17),"")</f>
        <v/>
      </c>
      <c r="AJ27" s="271" t="str">
        <f>IF(AND('Mapa final SI'!$AC$18="Media",'Mapa final SI'!$AE$18="Catastrófico"),CONCATENATE("R2C",'Mapa final SI'!$S$18),"")</f>
        <v/>
      </c>
      <c r="AK27" s="271" t="str">
        <f>IF(AND('Mapa final SI'!$AC$19="Media",'Mapa final SI'!$AE$19="Catastrófico"),CONCATENATE("R2C",'Mapa final SI'!$S$19),"")</f>
        <v/>
      </c>
      <c r="AL27" s="271" t="str">
        <f>IF(AND('Mapa final SI'!$AC$20="Media",'Mapa final SI'!$AE$20="Catastrófico"),CONCATENATE("R2C",'Mapa final SI'!$S$20),"")</f>
        <v/>
      </c>
      <c r="AM27" s="272" t="str">
        <f>IF(AND('Mapa final SI'!$AC$21="Media",'Mapa final SI'!$AE$21="Catastrófico"),CONCATENATE("R2C",'Mapa final SI'!$S$21),"")</f>
        <v/>
      </c>
      <c r="AN27" s="15"/>
      <c r="AO27" s="760"/>
      <c r="AP27" s="761"/>
      <c r="AQ27" s="761"/>
      <c r="AR27" s="761"/>
      <c r="AS27" s="761"/>
      <c r="AT27" s="76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3"/>
      <c r="C28" s="643"/>
      <c r="D28" s="644"/>
      <c r="E28" s="732"/>
      <c r="F28" s="733"/>
      <c r="G28" s="733"/>
      <c r="H28" s="733"/>
      <c r="I28" s="734"/>
      <c r="J28" s="282" t="str">
        <f>IF(AND('Mapa final SI'!$AC$22="Media",'Mapa final SI'!$AE$22="Leve"),CONCATENATE("R3C",'Mapa final SI'!$S$22),"")</f>
        <v/>
      </c>
      <c r="K28" s="283" t="str">
        <f>IF(AND('Mapa final SI'!$AC$23="Media",'Mapa final SI'!$AE$23="Leve"),CONCATENATE("R3C",'Mapa final SI'!$S$23),"")</f>
        <v/>
      </c>
      <c r="L28" s="283" t="str">
        <f>IF(AND('Mapa final SI'!$AC$24="Media",'Mapa final SI'!$AE$24="Leve"),CONCATENATE("R3C",'Mapa final SI'!$S$24),"")</f>
        <v/>
      </c>
      <c r="M28" s="283" t="str">
        <f>IF(AND('Mapa final SI'!$AC$25="Media",'Mapa final SI'!$AE$25="Leve"),CONCATENATE("R3C",'Mapa final SI'!$S$25),"")</f>
        <v/>
      </c>
      <c r="N28" s="283" t="str">
        <f>IF(AND('Mapa final SI'!$AC$26="Media",'Mapa final SI'!$AE$26="Leve"),CONCATENATE("R3C",'Mapa final SI'!$S$26),"")</f>
        <v/>
      </c>
      <c r="O28" s="284" t="str">
        <f>IF(AND('Mapa final SI'!$AC$27="Media",'Mapa final SI'!$AE$27="Leve"),CONCATENATE("R3C",'Mapa final SI'!$S$27),"")</f>
        <v/>
      </c>
      <c r="P28" s="282" t="str">
        <f>IF(AND('Mapa final SI'!$AC$22="Media",'Mapa final SI'!$AE$22="Menor"),CONCATENATE("R3C",'Mapa final SI'!$S$22),"")</f>
        <v/>
      </c>
      <c r="Q28" s="283" t="str">
        <f>IF(AND('Mapa final SI'!$AC$23="Media",'Mapa final SI'!$AE$23="Menor"),CONCATENATE("R3C",'Mapa final SI'!$S$23),"")</f>
        <v/>
      </c>
      <c r="R28" s="283" t="str">
        <f>IF(AND('Mapa final SI'!$AC$24="Media",'Mapa final SI'!$AE$24="Menor"),CONCATENATE("R3C",'Mapa final SI'!$S$24),"")</f>
        <v/>
      </c>
      <c r="S28" s="283" t="str">
        <f>IF(AND('Mapa final SI'!$AC$25="Media",'Mapa final SI'!$AE$25="Menor"),CONCATENATE("R3C",'Mapa final SI'!$S$25),"")</f>
        <v/>
      </c>
      <c r="T28" s="283" t="str">
        <f>IF(AND('Mapa final SI'!$AC$26="Media",'Mapa final SI'!$AE$26="Menor"),CONCATENATE("R3C",'Mapa final SI'!$S$26),"")</f>
        <v/>
      </c>
      <c r="U28" s="284" t="str">
        <f>IF(AND('Mapa final SI'!$AC$27="Media",'Mapa final SI'!$AE$27="Menor"),CONCATENATE("R3C",'Mapa final SI'!$S$27),"")</f>
        <v/>
      </c>
      <c r="V28" s="282" t="str">
        <f>IF(AND('Mapa final SI'!$AC$22="Media",'Mapa final SI'!$AE$22="Moderado"),CONCATENATE("R3C",'Mapa final SI'!$S$22),"")</f>
        <v/>
      </c>
      <c r="W28" s="283" t="str">
        <f>IF(AND('Mapa final SI'!$AC$23="Media",'Mapa final SI'!$AE$23="Moderado"),CONCATENATE("R3C",'Mapa final SI'!$S$23),"")</f>
        <v/>
      </c>
      <c r="X28" s="283" t="str">
        <f>IF(AND('Mapa final SI'!$AC$24="Media",'Mapa final SI'!$AE$24="Moderado"),CONCATENATE("R3C",'Mapa final SI'!$S$24),"")</f>
        <v/>
      </c>
      <c r="Y28" s="283" t="str">
        <f>IF(AND('Mapa final SI'!$AC$25="Media",'Mapa final SI'!$AE$25="Moderado"),CONCATENATE("R3C",'Mapa final SI'!$S$25),"")</f>
        <v/>
      </c>
      <c r="Z28" s="283" t="str">
        <f>IF(AND('Mapa final SI'!$AC$26="Media",'Mapa final SI'!$AE$26="Moderado"),CONCATENATE("R3C",'Mapa final SI'!$S$26),"")</f>
        <v/>
      </c>
      <c r="AA28" s="284" t="str">
        <f>IF(AND('Mapa final SI'!$AC$27="Media",'Mapa final SI'!$AE$27="Moderado"),CONCATENATE("R3C",'Mapa final SI'!$S$27),"")</f>
        <v/>
      </c>
      <c r="AB28" s="267" t="str">
        <f>IF(AND('Mapa final SI'!$AC$22="Media",'Mapa final SI'!$AE$22="Mayor"),CONCATENATE("R3C",'Mapa final SI'!$S$22),"")</f>
        <v/>
      </c>
      <c r="AC28" s="268" t="str">
        <f>IF(AND('Mapa final SI'!$AC$23="Media",'Mapa final SI'!$AE$23="Mayor"),CONCATENATE("R3C",'Mapa final SI'!$S$23),"")</f>
        <v/>
      </c>
      <c r="AD28" s="268" t="str">
        <f>IF(AND('Mapa final SI'!$AC$24="Media",'Mapa final SI'!$AE$24="Mayor"),CONCATENATE("R3C",'Mapa final SI'!$S$24),"")</f>
        <v/>
      </c>
      <c r="AE28" s="268" t="str">
        <f>IF(AND('Mapa final SI'!$AC$25="Media",'Mapa final SI'!$AE$25="Mayor"),CONCATENATE("R3C",'Mapa final SI'!$S$25),"")</f>
        <v/>
      </c>
      <c r="AF28" s="268" t="str">
        <f>IF(AND('Mapa final SI'!$AC$26="Media",'Mapa final SI'!$AE$26="Mayor"),CONCATENATE("R3C",'Mapa final SI'!$S$26),"")</f>
        <v/>
      </c>
      <c r="AG28" s="269" t="str">
        <f>IF(AND('Mapa final SI'!$AC$27="Media",'Mapa final SI'!$AE$27="Mayor"),CONCATENATE("R3C",'Mapa final SI'!$S$27),"")</f>
        <v/>
      </c>
      <c r="AH28" s="270" t="str">
        <f>IF(AND('Mapa final SI'!$AC$22="Media",'Mapa final SI'!$AE$22="Catastrófico"),CONCATENATE("R3C",'Mapa final SI'!$S$22),"")</f>
        <v/>
      </c>
      <c r="AI28" s="271" t="str">
        <f>IF(AND('Mapa final SI'!$AC$23="Media",'Mapa final SI'!$AE$23="Catastrófico"),CONCATENATE("R3C",'Mapa final SI'!$S$23),"")</f>
        <v/>
      </c>
      <c r="AJ28" s="271" t="str">
        <f>IF(AND('Mapa final SI'!$AC$24="Media",'Mapa final SI'!$AE$24="Catastrófico"),CONCATENATE("R3C",'Mapa final SI'!$S$24),"")</f>
        <v/>
      </c>
      <c r="AK28" s="271" t="str">
        <f>IF(AND('Mapa final SI'!$AC$25="Media",'Mapa final SI'!$AE$25="Catastrófico"),CONCATENATE("R3C",'Mapa final SI'!$S$25),"")</f>
        <v/>
      </c>
      <c r="AL28" s="271" t="str">
        <f>IF(AND('Mapa final SI'!$AC$26="Media",'Mapa final SI'!$AE$26="Catastrófico"),CONCATENATE("R3C",'Mapa final SI'!$S$26),"")</f>
        <v/>
      </c>
      <c r="AM28" s="272" t="str">
        <f>IF(AND('Mapa final SI'!$AC$27="Media",'Mapa final SI'!$AE$27="Catastrófico"),CONCATENATE("R3C",'Mapa final SI'!$S$27),"")</f>
        <v/>
      </c>
      <c r="AN28" s="15"/>
      <c r="AO28" s="760"/>
      <c r="AP28" s="761"/>
      <c r="AQ28" s="761"/>
      <c r="AR28" s="761"/>
      <c r="AS28" s="761"/>
      <c r="AT28" s="76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3"/>
      <c r="C29" s="643"/>
      <c r="D29" s="644"/>
      <c r="E29" s="732"/>
      <c r="F29" s="733"/>
      <c r="G29" s="733"/>
      <c r="H29" s="733"/>
      <c r="I29" s="734"/>
      <c r="J29" s="282" t="str">
        <f>IF(AND('Mapa final SI'!$AC$28="Media",'Mapa final SI'!$AE$28="Leve"),CONCATENATE("R4C",'Mapa final SI'!$S$28),"")</f>
        <v/>
      </c>
      <c r="K29" s="283" t="str">
        <f>IF(AND('Mapa final SI'!$AC$29="Media",'Mapa final SI'!$AE$29="Leve"),CONCATENATE("R4C",'Mapa final SI'!$S$29),"")</f>
        <v/>
      </c>
      <c r="L29" s="283" t="str">
        <f>IF(AND('Mapa final SI'!$AC$30="Media",'Mapa final SI'!$AE$30="Leve"),CONCATENATE("R4C",'Mapa final SI'!$S$30),"")</f>
        <v/>
      </c>
      <c r="M29" s="283" t="str">
        <f>IF(AND('Mapa final SI'!$AC$31="Media",'Mapa final SI'!$AE$31="Leve"),CONCATENATE("R4C",'Mapa final SI'!$S$31),"")</f>
        <v/>
      </c>
      <c r="N29" s="283" t="str">
        <f>IF(AND('Mapa final SI'!$AC$32="Media",'Mapa final SI'!$AE$32="Leve"),CONCATENATE("R4C",'Mapa final SI'!$S$32),"")</f>
        <v/>
      </c>
      <c r="O29" s="284" t="str">
        <f>IF(AND('Mapa final SI'!$AC$33="Media",'Mapa final SI'!$AE$33="Leve"),CONCATENATE("R4C",'Mapa final SI'!$S$33),"")</f>
        <v/>
      </c>
      <c r="P29" s="282" t="str">
        <f>IF(AND('Mapa final SI'!$AC$28="Media",'Mapa final SI'!$AE$28="Menor"),CONCATENATE("R4C",'Mapa final SI'!$S$28),"")</f>
        <v/>
      </c>
      <c r="Q29" s="283" t="str">
        <f>IF(AND('Mapa final SI'!$AC$29="Media",'Mapa final SI'!$AE$29="Menor"),CONCATENATE("R4C",'Mapa final SI'!$S$29),"")</f>
        <v/>
      </c>
      <c r="R29" s="283" t="str">
        <f>IF(AND('Mapa final SI'!$AC$30="Media",'Mapa final SI'!$AE$30="Menor"),CONCATENATE("R4C",'Mapa final SI'!$S$30),"")</f>
        <v/>
      </c>
      <c r="S29" s="283" t="str">
        <f>IF(AND('Mapa final SI'!$AC$31="Media",'Mapa final SI'!$AE$31="Menor"),CONCATENATE("R4C",'Mapa final SI'!$S$31),"")</f>
        <v/>
      </c>
      <c r="T29" s="283" t="str">
        <f>IF(AND('Mapa final SI'!$AC$32="Media",'Mapa final SI'!$AE$32="Menor"),CONCATENATE("R4C",'Mapa final SI'!$S$32),"")</f>
        <v/>
      </c>
      <c r="U29" s="284" t="str">
        <f>IF(AND('Mapa final SI'!$AC$33="Media",'Mapa final SI'!$AE$33="Menor"),CONCATENATE("R4C",'Mapa final SI'!$S$33),"")</f>
        <v/>
      </c>
      <c r="V29" s="282" t="str">
        <f>IF(AND('Mapa final SI'!$AC$28="Media",'Mapa final SI'!$AE$28="Moderado"),CONCATENATE("R4C",'Mapa final SI'!$S$28),"")</f>
        <v/>
      </c>
      <c r="W29" s="283" t="str">
        <f>IF(AND('Mapa final SI'!$AC$29="Media",'Mapa final SI'!$AE$29="Moderado"),CONCATENATE("R4C",'Mapa final SI'!$S$29),"")</f>
        <v/>
      </c>
      <c r="X29" s="283" t="str">
        <f>IF(AND('Mapa final SI'!$AC$30="Media",'Mapa final SI'!$AE$30="Moderado"),CONCATENATE("R4C",'Mapa final SI'!$S$30),"")</f>
        <v/>
      </c>
      <c r="Y29" s="283" t="str">
        <f>IF(AND('Mapa final SI'!$AC$31="Media",'Mapa final SI'!$AE$31="Moderado"),CONCATENATE("R4C",'Mapa final SI'!$S$31),"")</f>
        <v/>
      </c>
      <c r="Z29" s="283" t="str">
        <f>IF(AND('Mapa final SI'!$AC$32="Media",'Mapa final SI'!$AE$32="Moderado"),CONCATENATE("R4C",'Mapa final SI'!$S$32),"")</f>
        <v/>
      </c>
      <c r="AA29" s="284" t="str">
        <f>IF(AND('Mapa final SI'!$AC$33="Media",'Mapa final SI'!$AE$33="Moderado"),CONCATENATE("R4C",'Mapa final SI'!$S$33),"")</f>
        <v/>
      </c>
      <c r="AB29" s="267" t="str">
        <f>IF(AND('Mapa final SI'!$AC$28="Media",'Mapa final SI'!$AE$28="Mayor"),CONCATENATE("R4C",'Mapa final SI'!$S$28),"")</f>
        <v/>
      </c>
      <c r="AC29" s="268" t="str">
        <f>IF(AND('Mapa final SI'!$AC$29="Media",'Mapa final SI'!$AE$29="Mayor"),CONCATENATE("R4C",'Mapa final SI'!$S$29),"")</f>
        <v/>
      </c>
      <c r="AD29" s="268" t="str">
        <f>IF(AND('Mapa final SI'!$AC$30="Media",'Mapa final SI'!$AE$30="Mayor"),CONCATENATE("R4C",'Mapa final SI'!$S$30),"")</f>
        <v/>
      </c>
      <c r="AE29" s="268" t="str">
        <f>IF(AND('Mapa final SI'!$AC$31="Media",'Mapa final SI'!$AE$31="Mayor"),CONCATENATE("R4C",'Mapa final SI'!$S$31),"")</f>
        <v/>
      </c>
      <c r="AF29" s="268" t="str">
        <f>IF(AND('Mapa final SI'!$AC$32="Media",'Mapa final SI'!$AE$32="Mayor"),CONCATENATE("R4C",'Mapa final SI'!$S$32),"")</f>
        <v/>
      </c>
      <c r="AG29" s="269" t="str">
        <f>IF(AND('Mapa final SI'!$AC$33="Media",'Mapa final SI'!$AE$33="Mayor"),CONCATENATE("R4C",'Mapa final SI'!$S$33),"")</f>
        <v/>
      </c>
      <c r="AH29" s="270" t="str">
        <f>IF(AND('Mapa final SI'!$AC$28="Media",'Mapa final SI'!$AE$28="Catastrófico"),CONCATENATE("R4C",'Mapa final SI'!$S$28),"")</f>
        <v/>
      </c>
      <c r="AI29" s="271" t="str">
        <f>IF(AND('Mapa final SI'!$AC$29="Media",'Mapa final SI'!$AE$29="Catastrófico"),CONCATENATE("R4C",'Mapa final SI'!$S$29),"")</f>
        <v/>
      </c>
      <c r="AJ29" s="271" t="str">
        <f>IF(AND('Mapa final SI'!$AC$30="Media",'Mapa final SI'!$AE$30="Catastrófico"),CONCATENATE("R4C",'Mapa final SI'!$S$30),"")</f>
        <v/>
      </c>
      <c r="AK29" s="271" t="str">
        <f>IF(AND('Mapa final SI'!$AC$31="Media",'Mapa final SI'!$AE$31="Catastrófico"),CONCATENATE("R4C",'Mapa final SI'!$S$31),"")</f>
        <v/>
      </c>
      <c r="AL29" s="271" t="str">
        <f>IF(AND('Mapa final SI'!$AC$32="Media",'Mapa final SI'!$AE$32="Catastrófico"),CONCATENATE("R4C",'Mapa final SI'!$S$32),"")</f>
        <v/>
      </c>
      <c r="AM29" s="272" t="str">
        <f>IF(AND('Mapa final SI'!$AC$33="Media",'Mapa final SI'!$AE$33="Catastrófico"),CONCATENATE("R4C",'Mapa final SI'!$S$33),"")</f>
        <v/>
      </c>
      <c r="AN29" s="15"/>
      <c r="AO29" s="760"/>
      <c r="AP29" s="761"/>
      <c r="AQ29" s="761"/>
      <c r="AR29" s="761"/>
      <c r="AS29" s="761"/>
      <c r="AT29" s="76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3"/>
      <c r="C30" s="643"/>
      <c r="D30" s="644"/>
      <c r="E30" s="732"/>
      <c r="F30" s="733"/>
      <c r="G30" s="733"/>
      <c r="H30" s="733"/>
      <c r="I30" s="734"/>
      <c r="J30" s="282" t="str">
        <f>IF(AND('Mapa final SI'!$AC$34="Media",'Mapa final SI'!$AE$34="Leve"),CONCATENATE("R5C",'Mapa final SI'!$S$34),"")</f>
        <v/>
      </c>
      <c r="K30" s="283" t="str">
        <f>IF(AND('Mapa final SI'!$AC$35="Media",'Mapa final SI'!$AE$35="Leve"),CONCATENATE("R5C",'Mapa final SI'!$S$35),"")</f>
        <v/>
      </c>
      <c r="L30" s="283" t="str">
        <f>IF(AND('Mapa final SI'!$AC$36="Media",'Mapa final SI'!$AE$36="Leve"),CONCATENATE("R5C",'Mapa final SI'!$S$36),"")</f>
        <v/>
      </c>
      <c r="M30" s="283" t="str">
        <f>IF(AND('Mapa final SI'!$AC$37="Media",'Mapa final SI'!$AE$37="Leve"),CONCATENATE("R5C",'Mapa final SI'!$S$37),"")</f>
        <v/>
      </c>
      <c r="N30" s="283" t="str">
        <f>IF(AND('Mapa final SI'!$AC$38="Media",'Mapa final SI'!$AE$38="Leve"),CONCATENATE("R5C",'Mapa final SI'!$S$38),"")</f>
        <v/>
      </c>
      <c r="O30" s="284" t="str">
        <f>IF(AND('Mapa final SI'!$AC$39="Media",'Mapa final SI'!$AE$39="Leve"),CONCATENATE("R5C",'Mapa final SI'!$S$39),"")</f>
        <v/>
      </c>
      <c r="P30" s="282" t="str">
        <f>IF(AND('Mapa final SI'!$AC$34="Media",'Mapa final SI'!$AE$34="Menor"),CONCATENATE("R5C",'Mapa final SI'!$S$34),"")</f>
        <v/>
      </c>
      <c r="Q30" s="283" t="str">
        <f>IF(AND('Mapa final SI'!$AC$35="Media",'Mapa final SI'!$AE$35="Menor"),CONCATENATE("R5C",'Mapa final SI'!$S$35),"")</f>
        <v/>
      </c>
      <c r="R30" s="283" t="str">
        <f>IF(AND('Mapa final SI'!$AC$36="Media",'Mapa final SI'!$AE$36="Menor"),CONCATENATE("R5C",'Mapa final SI'!$S$36),"")</f>
        <v/>
      </c>
      <c r="S30" s="283" t="str">
        <f>IF(AND('Mapa final SI'!$AC$37="Media",'Mapa final SI'!$AE$37="Menor"),CONCATENATE("R5C",'Mapa final SI'!$S$37),"")</f>
        <v/>
      </c>
      <c r="T30" s="283" t="str">
        <f>IF(AND('Mapa final SI'!$AC$38="Media",'Mapa final SI'!$AE$38="Menor"),CONCATENATE("R5C",'Mapa final SI'!$S$38),"")</f>
        <v/>
      </c>
      <c r="U30" s="284" t="str">
        <f>IF(AND('Mapa final SI'!$AC$39="Media",'Mapa final SI'!$AE$39="Menor"),CONCATENATE("R5C",'Mapa final SI'!$S$39),"")</f>
        <v/>
      </c>
      <c r="V30" s="282" t="str">
        <f>IF(AND('Mapa final SI'!$AC$34="Media",'Mapa final SI'!$AE$34="Moderado"),CONCATENATE("R5C",'Mapa final SI'!$S$34),"")</f>
        <v/>
      </c>
      <c r="W30" s="283" t="str">
        <f>IF(AND('Mapa final SI'!$AC$35="Media",'Mapa final SI'!$AE$35="Moderado"),CONCATENATE("R5C",'Mapa final SI'!$S$35),"")</f>
        <v/>
      </c>
      <c r="X30" s="283" t="str">
        <f>IF(AND('Mapa final SI'!$AC$36="Media",'Mapa final SI'!$AE$36="Moderado"),CONCATENATE("R5C",'Mapa final SI'!$S$36),"")</f>
        <v/>
      </c>
      <c r="Y30" s="283" t="str">
        <f>IF(AND('Mapa final SI'!$AC$37="Media",'Mapa final SI'!$AE$37="Moderado"),CONCATENATE("R5C",'Mapa final SI'!$S$37),"")</f>
        <v/>
      </c>
      <c r="Z30" s="283" t="str">
        <f>IF(AND('Mapa final SI'!$AC$38="Media",'Mapa final SI'!$AE$38="Moderado"),CONCATENATE("R5C",'Mapa final SI'!$S$38),"")</f>
        <v/>
      </c>
      <c r="AA30" s="284" t="str">
        <f>IF(AND('Mapa final SI'!$AC$39="Media",'Mapa final SI'!$AE$39="Moderado"),CONCATENATE("R5C",'Mapa final SI'!$S$39),"")</f>
        <v/>
      </c>
      <c r="AB30" s="267" t="str">
        <f>IF(AND('Mapa final SI'!$AC$34="Media",'Mapa final SI'!$AE$34="Mayor"),CONCATENATE("R5C",'Mapa final SI'!$S$34),"")</f>
        <v/>
      </c>
      <c r="AC30" s="268" t="str">
        <f>IF(AND('Mapa final SI'!$AC$35="Media",'Mapa final SI'!$AE$35="Mayor"),CONCATENATE("R5C",'Mapa final SI'!$S$35),"")</f>
        <v/>
      </c>
      <c r="AD30" s="268" t="str">
        <f>IF(AND('Mapa final SI'!$AC$36="Media",'Mapa final SI'!$AE$36="Mayor"),CONCATENATE("R5C",'Mapa final SI'!$S$36),"")</f>
        <v/>
      </c>
      <c r="AE30" s="268" t="str">
        <f>IF(AND('Mapa final SI'!$AC$37="Media",'Mapa final SI'!$AE$37="Mayor"),CONCATENATE("R5C",'Mapa final SI'!$S$37),"")</f>
        <v/>
      </c>
      <c r="AF30" s="268" t="str">
        <f>IF(AND('Mapa final SI'!$AC$38="Media",'Mapa final SI'!$AE$38="Mayor"),CONCATENATE("R5C",'Mapa final SI'!$S$38),"")</f>
        <v/>
      </c>
      <c r="AG30" s="269" t="str">
        <f>IF(AND('Mapa final SI'!$AC$39="Media",'Mapa final SI'!$AE$39="Mayor"),CONCATENATE("R5C",'Mapa final SI'!$S$39),"")</f>
        <v/>
      </c>
      <c r="AH30" s="270" t="str">
        <f>IF(AND('Mapa final SI'!$AC$34="Media",'Mapa final SI'!$AE$34="Catastrófico"),CONCATENATE("R5C",'Mapa final SI'!$S$34),"")</f>
        <v/>
      </c>
      <c r="AI30" s="271" t="str">
        <f>IF(AND('Mapa final SI'!$AC$35="Media",'Mapa final SI'!$AE$35="Catastrófico"),CONCATENATE("R5C",'Mapa final SI'!$S$35),"")</f>
        <v/>
      </c>
      <c r="AJ30" s="271" t="str">
        <f>IF(AND('Mapa final SI'!$AC$36="Media",'Mapa final SI'!$AE$36="Catastrófico"),CONCATENATE("R5C",'Mapa final SI'!$S$36),"")</f>
        <v/>
      </c>
      <c r="AK30" s="271" t="str">
        <f>IF(AND('Mapa final SI'!$AC$37="Media",'Mapa final SI'!$AE$37="Catastrófico"),CONCATENATE("R5C",'Mapa final SI'!$S$37),"")</f>
        <v/>
      </c>
      <c r="AL30" s="271" t="str">
        <f>IF(AND('Mapa final SI'!$AC$38="Media",'Mapa final SI'!$AE$38="Catastrófico"),CONCATENATE("R5C",'Mapa final SI'!$S$38),"")</f>
        <v/>
      </c>
      <c r="AM30" s="272" t="str">
        <f>IF(AND('Mapa final SI'!$AC$39="Media",'Mapa final SI'!$AE$39="Catastrófico"),CONCATENATE("R5C",'Mapa final SI'!$S$39),"")</f>
        <v/>
      </c>
      <c r="AN30" s="15"/>
      <c r="AO30" s="760"/>
      <c r="AP30" s="761"/>
      <c r="AQ30" s="761"/>
      <c r="AR30" s="761"/>
      <c r="AS30" s="761"/>
      <c r="AT30" s="76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3"/>
      <c r="C31" s="643"/>
      <c r="D31" s="644"/>
      <c r="E31" s="732"/>
      <c r="F31" s="733"/>
      <c r="G31" s="733"/>
      <c r="H31" s="733"/>
      <c r="I31" s="734"/>
      <c r="J31" s="282" t="str">
        <f>IF(AND('Mapa final SI'!$AC$40="Media",'Mapa final SI'!$AE$40="Leve"),CONCATENATE("R6C",'Mapa final SI'!$S$40),"")</f>
        <v/>
      </c>
      <c r="K31" s="283" t="str">
        <f>IF(AND('Mapa final SI'!$AC$41="Media",'Mapa final SI'!$AE$41="Leve"),CONCATENATE("R6C",'Mapa final SI'!$S$41),"")</f>
        <v/>
      </c>
      <c r="L31" s="283" t="str">
        <f>IF(AND('Mapa final SI'!$AC$42="Media",'Mapa final SI'!$AE$42="Leve"),CONCATENATE("R6C",'Mapa final SI'!$S$42),"")</f>
        <v/>
      </c>
      <c r="M31" s="283" t="str">
        <f>IF(AND('Mapa final SI'!$AC$43="Media",'Mapa final SI'!$AE$43="Leve"),CONCATENATE("R6C",'Mapa final SI'!$S$43),"")</f>
        <v/>
      </c>
      <c r="N31" s="283" t="str">
        <f>IF(AND('Mapa final SI'!$AC$44="Media",'Mapa final SI'!$AE$44="Leve"),CONCATENATE("R6C",'Mapa final SI'!$S$44),"")</f>
        <v/>
      </c>
      <c r="O31" s="284" t="str">
        <f>IF(AND('Mapa final SI'!$AC$45="Media",'Mapa final SI'!$AE$45="Leve"),CONCATENATE("R6C",'Mapa final SI'!$S$45),"")</f>
        <v/>
      </c>
      <c r="P31" s="282" t="str">
        <f>IF(AND('Mapa final SI'!$AC$40="Media",'Mapa final SI'!$AE$40="Menor"),CONCATENATE("R6C",'Mapa final SI'!$S$40),"")</f>
        <v/>
      </c>
      <c r="Q31" s="283" t="str">
        <f>IF(AND('Mapa final SI'!$AC$41="Media",'Mapa final SI'!$AE$41="Menor"),CONCATENATE("R6C",'Mapa final SI'!$S$41),"")</f>
        <v/>
      </c>
      <c r="R31" s="283" t="str">
        <f>IF(AND('Mapa final SI'!$AC$42="Media",'Mapa final SI'!$AE$42="Menor"),CONCATENATE("R6C",'Mapa final SI'!$S$42),"")</f>
        <v/>
      </c>
      <c r="S31" s="283" t="str">
        <f>IF(AND('Mapa final SI'!$AC$43="Media",'Mapa final SI'!$AE$43="Menor"),CONCATENATE("R6C",'Mapa final SI'!$S$43),"")</f>
        <v/>
      </c>
      <c r="T31" s="283" t="str">
        <f>IF(AND('Mapa final SI'!$AC$44="Media",'Mapa final SI'!$AE$44="Menor"),CONCATENATE("R6C",'Mapa final SI'!$S$44),"")</f>
        <v/>
      </c>
      <c r="U31" s="284" t="str">
        <f>IF(AND('Mapa final SI'!$AC$45="Media",'Mapa final SI'!$AE$45="Menor"),CONCATENATE("R6C",'Mapa final SI'!$S$45),"")</f>
        <v/>
      </c>
      <c r="V31" s="282" t="str">
        <f>IF(AND('Mapa final SI'!$AC$40="Media",'Mapa final SI'!$AE$40="Moderado"),CONCATENATE("R6C",'Mapa final SI'!$S$40),"")</f>
        <v/>
      </c>
      <c r="W31" s="283" t="str">
        <f>IF(AND('Mapa final SI'!$AC$41="Media",'Mapa final SI'!$AE$41="Moderado"),CONCATENATE("R6C",'Mapa final SI'!$S$41),"")</f>
        <v/>
      </c>
      <c r="X31" s="283" t="str">
        <f>IF(AND('Mapa final SI'!$AC$42="Media",'Mapa final SI'!$AE$42="Moderado"),CONCATENATE("R6C",'Mapa final SI'!$S$42),"")</f>
        <v/>
      </c>
      <c r="Y31" s="283" t="str">
        <f>IF(AND('Mapa final SI'!$AC$43="Media",'Mapa final SI'!$AE$43="Moderado"),CONCATENATE("R6C",'Mapa final SI'!$S$43),"")</f>
        <v/>
      </c>
      <c r="Z31" s="283" t="str">
        <f>IF(AND('Mapa final SI'!$AC$44="Media",'Mapa final SI'!$AE$44="Moderado"),CONCATENATE("R6C",'Mapa final SI'!$S$44),"")</f>
        <v/>
      </c>
      <c r="AA31" s="284" t="str">
        <f>IF(AND('Mapa final SI'!$AC$45="Media",'Mapa final SI'!$AE$45="Moderado"),CONCATENATE("R6C",'Mapa final SI'!$S$45),"")</f>
        <v/>
      </c>
      <c r="AB31" s="267" t="str">
        <f>IF(AND('Mapa final SI'!$AC$40="Media",'Mapa final SI'!$AE$40="Mayor"),CONCATENATE("R6C",'Mapa final SI'!$S$40),"")</f>
        <v/>
      </c>
      <c r="AC31" s="268" t="str">
        <f>IF(AND('Mapa final SI'!$AC$41="Media",'Mapa final SI'!$AE$41="Mayor"),CONCATENATE("R6C",'Mapa final SI'!$S$41),"")</f>
        <v/>
      </c>
      <c r="AD31" s="268" t="str">
        <f>IF(AND('Mapa final SI'!$AC$42="Media",'Mapa final SI'!$AE$42="Mayor"),CONCATENATE("R6C",'Mapa final SI'!$S$42),"")</f>
        <v/>
      </c>
      <c r="AE31" s="268" t="str">
        <f>IF(AND('Mapa final SI'!$AC$43="Media",'Mapa final SI'!$AE$43="Mayor"),CONCATENATE("R6C",'Mapa final SI'!$S$43),"")</f>
        <v/>
      </c>
      <c r="AF31" s="268" t="str">
        <f>IF(AND('Mapa final SI'!$AC$44="Media",'Mapa final SI'!$AE$44="Mayor"),CONCATENATE("R6C",'Mapa final SI'!$S$44),"")</f>
        <v/>
      </c>
      <c r="AG31" s="269" t="str">
        <f>IF(AND('Mapa final SI'!$AC$45="Media",'Mapa final SI'!$AE$45="Mayor"),CONCATENATE("R6C",'Mapa final SI'!$S$45),"")</f>
        <v/>
      </c>
      <c r="AH31" s="270" t="str">
        <f>IF(AND('Mapa final SI'!$AC$40="Media",'Mapa final SI'!$AE$40="Catastrófico"),CONCATENATE("R6C",'Mapa final SI'!$S$40),"")</f>
        <v/>
      </c>
      <c r="AI31" s="271" t="str">
        <f>IF(AND('Mapa final SI'!$AC$41="Media",'Mapa final SI'!$AE$41="Catastrófico"),CONCATENATE("R6C",'Mapa final SI'!$S$41),"")</f>
        <v/>
      </c>
      <c r="AJ31" s="271" t="str">
        <f>IF(AND('Mapa final SI'!$AC$42="Media",'Mapa final SI'!$AE$42="Catastrófico"),CONCATENATE("R6C",'Mapa final SI'!$S$42),"")</f>
        <v/>
      </c>
      <c r="AK31" s="271" t="str">
        <f>IF(AND('Mapa final SI'!$AC$43="Media",'Mapa final SI'!$AE$43="Catastrófico"),CONCATENATE("R6C",'Mapa final SI'!$S$43),"")</f>
        <v/>
      </c>
      <c r="AL31" s="271" t="str">
        <f>IF(AND('Mapa final SI'!$AC$44="Media",'Mapa final SI'!$AE$44="Catastrófico"),CONCATENATE("R6C",'Mapa final SI'!$S$44),"")</f>
        <v/>
      </c>
      <c r="AM31" s="272" t="str">
        <f>IF(AND('Mapa final SI'!$AC$45="Media",'Mapa final SI'!$AE$45="Catastrófico"),CONCATENATE("R6C",'Mapa final SI'!$S$45),"")</f>
        <v/>
      </c>
      <c r="AN31" s="15"/>
      <c r="AO31" s="760"/>
      <c r="AP31" s="761"/>
      <c r="AQ31" s="761"/>
      <c r="AR31" s="761"/>
      <c r="AS31" s="761"/>
      <c r="AT31" s="76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3"/>
      <c r="C32" s="643"/>
      <c r="D32" s="644"/>
      <c r="E32" s="732"/>
      <c r="F32" s="733"/>
      <c r="G32" s="733"/>
      <c r="H32" s="733"/>
      <c r="I32" s="734"/>
      <c r="J32" s="282" t="str">
        <f>IF(AND('Mapa final SI'!$AC$46="Media",'Mapa final SI'!$AE$46="Leve"),CONCATENATE("R7C",'Mapa final SI'!$S$46),"")</f>
        <v/>
      </c>
      <c r="K32" s="283" t="str">
        <f>IF(AND('Mapa final SI'!$AC$47="Media",'Mapa final SI'!$AE$47="Leve"),CONCATENATE("R7C",'Mapa final SI'!$S$47),"")</f>
        <v/>
      </c>
      <c r="L32" s="283" t="str">
        <f>IF(AND('Mapa final SI'!$AC$48="Media",'Mapa final SI'!$AE$48="Leve"),CONCATENATE("R7C",'Mapa final SI'!$S$48),"")</f>
        <v/>
      </c>
      <c r="M32" s="283" t="str">
        <f>IF(AND('Mapa final SI'!$AC$49="Media",'Mapa final SI'!$AE$49="Leve"),CONCATENATE("R7C",'Mapa final SI'!$S$49),"")</f>
        <v/>
      </c>
      <c r="N32" s="283" t="str">
        <f>IF(AND('Mapa final SI'!$AC$50="Media",'Mapa final SI'!$AE$50="Leve"),CONCATENATE("R7C",'Mapa final SI'!$S$50),"")</f>
        <v/>
      </c>
      <c r="O32" s="284" t="str">
        <f>IF(AND('Mapa final SI'!$AC$51="Media",'Mapa final SI'!$AE$51="Leve"),CONCATENATE("R7C",'Mapa final SI'!$S$51),"")</f>
        <v/>
      </c>
      <c r="P32" s="282" t="str">
        <f>IF(AND('Mapa final SI'!$AC$46="Media",'Mapa final SI'!$AE$46="Menor"),CONCATENATE("R7C",'Mapa final SI'!$S$46),"")</f>
        <v/>
      </c>
      <c r="Q32" s="283" t="str">
        <f>IF(AND('Mapa final SI'!$AC$47="Media",'Mapa final SI'!$AE$47="Menor"),CONCATENATE("R7C",'Mapa final SI'!$S$47),"")</f>
        <v/>
      </c>
      <c r="R32" s="283" t="str">
        <f>IF(AND('Mapa final SI'!$AC$48="Media",'Mapa final SI'!$AE$48="Menor"),CONCATENATE("R7C",'Mapa final SI'!$S$48),"")</f>
        <v/>
      </c>
      <c r="S32" s="283" t="str">
        <f>IF(AND('Mapa final SI'!$AC$49="Media",'Mapa final SI'!$AE$49="Menor"),CONCATENATE("R7C",'Mapa final SI'!$S$49),"")</f>
        <v/>
      </c>
      <c r="T32" s="283" t="str">
        <f>IF(AND('Mapa final SI'!$AC$50="Media",'Mapa final SI'!$AE$50="Menor"),CONCATENATE("R7C",'Mapa final SI'!$S$50),"")</f>
        <v/>
      </c>
      <c r="U32" s="284" t="str">
        <f>IF(AND('Mapa final SI'!$AC$51="Media",'Mapa final SI'!$AE$51="Menor"),CONCATENATE("R7C",'Mapa final SI'!$S$51),"")</f>
        <v/>
      </c>
      <c r="V32" s="282" t="str">
        <f>IF(AND('Mapa final SI'!$AC$46="Media",'Mapa final SI'!$AE$46="Moderado"),CONCATENATE("R7C",'Mapa final SI'!$S$46),"")</f>
        <v/>
      </c>
      <c r="W32" s="283" t="str">
        <f>IF(AND('Mapa final SI'!$AC$47="Media",'Mapa final SI'!$AE$47="Moderado"),CONCATENATE("R7C",'Mapa final SI'!$S$47),"")</f>
        <v/>
      </c>
      <c r="X32" s="283" t="str">
        <f>IF(AND('Mapa final SI'!$AC$48="Media",'Mapa final SI'!$AE$48="Moderado"),CONCATENATE("R7C",'Mapa final SI'!$S$48),"")</f>
        <v/>
      </c>
      <c r="Y32" s="283" t="str">
        <f>IF(AND('Mapa final SI'!$AC$49="Media",'Mapa final SI'!$AE$49="Moderado"),CONCATENATE("R7C",'Mapa final SI'!$S$49),"")</f>
        <v/>
      </c>
      <c r="Z32" s="283" t="str">
        <f>IF(AND('Mapa final SI'!$AC$50="Media",'Mapa final SI'!$AE$50="Moderado"),CONCATENATE("R7C",'Mapa final SI'!$S$50),"")</f>
        <v/>
      </c>
      <c r="AA32" s="284" t="str">
        <f>IF(AND('Mapa final SI'!$AC$51="Media",'Mapa final SI'!$AE$51="Moderado"),CONCATENATE("R7C",'Mapa final SI'!$S$51),"")</f>
        <v/>
      </c>
      <c r="AB32" s="267" t="str">
        <f>IF(AND('Mapa final SI'!$AC$46="Media",'Mapa final SI'!$AE$46="Mayor"),CONCATENATE("R7C",'Mapa final SI'!$S$46),"")</f>
        <v/>
      </c>
      <c r="AC32" s="268" t="str">
        <f>IF(AND('Mapa final SI'!$AC$47="Media",'Mapa final SI'!$AE$47="Mayor"),CONCATENATE("R7C",'Mapa final SI'!$S$47),"")</f>
        <v/>
      </c>
      <c r="AD32" s="268" t="str">
        <f>IF(AND('Mapa final SI'!$AC$48="Media",'Mapa final SI'!$AE$48="Mayor"),CONCATENATE("R7C",'Mapa final SI'!$S$48),"")</f>
        <v/>
      </c>
      <c r="AE32" s="268" t="str">
        <f>IF(AND('Mapa final SI'!$AC$49="Media",'Mapa final SI'!$AE$49="Mayor"),CONCATENATE("R7C",'Mapa final SI'!$S$49),"")</f>
        <v/>
      </c>
      <c r="AF32" s="268" t="str">
        <f>IF(AND('Mapa final SI'!$AC$50="Media",'Mapa final SI'!$AE$50="Mayor"),CONCATENATE("R7C",'Mapa final SI'!$S$50),"")</f>
        <v/>
      </c>
      <c r="AG32" s="269" t="str">
        <f>IF(AND('Mapa final SI'!$AC$51="Media",'Mapa final SI'!$AE$51="Mayor"),CONCATENATE("R7C",'Mapa final SI'!$S$51),"")</f>
        <v/>
      </c>
      <c r="AH32" s="270" t="str">
        <f>IF(AND('Mapa final SI'!$AC$46="Media",'Mapa final SI'!$AE$46="Catastrófico"),CONCATENATE("R7C",'Mapa final SI'!$S$46),"")</f>
        <v/>
      </c>
      <c r="AI32" s="271" t="str">
        <f>IF(AND('Mapa final SI'!$AC$47="Media",'Mapa final SI'!$AE$47="Catastrófico"),CONCATENATE("R7C",'Mapa final SI'!$S$47),"")</f>
        <v/>
      </c>
      <c r="AJ32" s="271" t="str">
        <f>IF(AND('Mapa final SI'!$AC$48="Media",'Mapa final SI'!$AE$48="Catastrófico"),CONCATENATE("R7C",'Mapa final SI'!$S$48),"")</f>
        <v/>
      </c>
      <c r="AK32" s="271" t="str">
        <f>IF(AND('Mapa final SI'!$AC$49="Media",'Mapa final SI'!$AE$49="Catastrófico"),CONCATENATE("R7C",'Mapa final SI'!$S$49),"")</f>
        <v/>
      </c>
      <c r="AL32" s="271" t="str">
        <f>IF(AND('Mapa final SI'!$AC$50="Media",'Mapa final SI'!$AE$50="Catastrófico"),CONCATENATE("R7C",'Mapa final SI'!$S$50),"")</f>
        <v/>
      </c>
      <c r="AM32" s="272" t="str">
        <f>IF(AND('Mapa final SI'!$AC$51="Media",'Mapa final SI'!$AE$51="Catastrófico"),CONCATENATE("R7C",'Mapa final SI'!$S$51),"")</f>
        <v/>
      </c>
      <c r="AN32" s="15"/>
      <c r="AO32" s="760"/>
      <c r="AP32" s="761"/>
      <c r="AQ32" s="761"/>
      <c r="AR32" s="761"/>
      <c r="AS32" s="761"/>
      <c r="AT32" s="76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3"/>
      <c r="C33" s="643"/>
      <c r="D33" s="644"/>
      <c r="E33" s="732"/>
      <c r="F33" s="733"/>
      <c r="G33" s="733"/>
      <c r="H33" s="733"/>
      <c r="I33" s="734"/>
      <c r="J33" s="282" t="str">
        <f>IF(AND('Mapa final SI'!$AC$52="Media",'Mapa final SI'!$AE$52="Leve"),CONCATENATE("R8C",'Mapa final SI'!$S$52),"")</f>
        <v/>
      </c>
      <c r="K33" s="283" t="str">
        <f>IF(AND('Mapa final SI'!$AC$53="Media",'Mapa final SI'!$AE$53="Leve"),CONCATENATE("R8C",'Mapa final SI'!$S$53),"")</f>
        <v/>
      </c>
      <c r="L33" s="283" t="str">
        <f>IF(AND('Mapa final SI'!$AC$54="Media",'Mapa final SI'!$AE$54="Leve"),CONCATENATE("R8C",'Mapa final SI'!$S$54),"")</f>
        <v/>
      </c>
      <c r="M33" s="283" t="str">
        <f>IF(AND('Mapa final SI'!$AC$55="Media",'Mapa final SI'!$AE$55="Leve"),CONCATENATE("R8C",'Mapa final SI'!$S$55),"")</f>
        <v/>
      </c>
      <c r="N33" s="283" t="str">
        <f>IF(AND('Mapa final SI'!$AC$56="Media",'Mapa final SI'!$AE$56="Leve"),CONCATENATE("R8C",'Mapa final SI'!$S$56),"")</f>
        <v/>
      </c>
      <c r="O33" s="284" t="str">
        <f>IF(AND('Mapa final SI'!$AC$57="Media",'Mapa final SI'!$AE$57="Leve"),CONCATENATE("R8C",'Mapa final SI'!$S$57),"")</f>
        <v/>
      </c>
      <c r="P33" s="282" t="str">
        <f>IF(AND('Mapa final SI'!$AC$52="Media",'Mapa final SI'!$AE$52="Menor"),CONCATENATE("R8C",'Mapa final SI'!$S$52),"")</f>
        <v/>
      </c>
      <c r="Q33" s="283" t="str">
        <f>IF(AND('Mapa final SI'!$AC$53="Media",'Mapa final SI'!$AE$53="Menor"),CONCATENATE("R8C",'Mapa final SI'!$S$53),"")</f>
        <v/>
      </c>
      <c r="R33" s="283" t="str">
        <f>IF(AND('Mapa final SI'!$AC$54="Media",'Mapa final SI'!$AE$54="Menor"),CONCATENATE("R8C",'Mapa final SI'!$S$54),"")</f>
        <v/>
      </c>
      <c r="S33" s="283" t="str">
        <f>IF(AND('Mapa final SI'!$AC$55="Media",'Mapa final SI'!$AE$55="Menor"),CONCATENATE("R8C",'Mapa final SI'!$S$55),"")</f>
        <v/>
      </c>
      <c r="T33" s="283" t="str">
        <f>IF(AND('Mapa final SI'!$AC$56="Media",'Mapa final SI'!$AE$56="Menor"),CONCATENATE("R8C",'Mapa final SI'!$S$56),"")</f>
        <v/>
      </c>
      <c r="U33" s="284" t="str">
        <f>IF(AND('Mapa final SI'!$AC$57="Media",'Mapa final SI'!$AE$57="Menor"),CONCATENATE("R8C",'Mapa final SI'!$S$57),"")</f>
        <v/>
      </c>
      <c r="V33" s="282" t="str">
        <f>IF(AND('Mapa final SI'!$AC$52="Media",'Mapa final SI'!$AE$52="Moderado"),CONCATENATE("R8C",'Mapa final SI'!$S$52),"")</f>
        <v/>
      </c>
      <c r="W33" s="283" t="str">
        <f>IF(AND('Mapa final SI'!$AC$53="Media",'Mapa final SI'!$AE$53="Moderado"),CONCATENATE("R8C",'Mapa final SI'!$S$53),"")</f>
        <v/>
      </c>
      <c r="X33" s="283" t="str">
        <f>IF(AND('Mapa final SI'!$AC$54="Media",'Mapa final SI'!$AE$54="Moderado"),CONCATENATE("R8C",'Mapa final SI'!$S$54),"")</f>
        <v/>
      </c>
      <c r="Y33" s="283" t="str">
        <f>IF(AND('Mapa final SI'!$AC$55="Media",'Mapa final SI'!$AE$55="Moderado"),CONCATENATE("R8C",'Mapa final SI'!$S$55),"")</f>
        <v/>
      </c>
      <c r="Z33" s="283" t="str">
        <f>IF(AND('Mapa final SI'!$AC$56="Media",'Mapa final SI'!$AE$56="Moderado"),CONCATENATE("R8C",'Mapa final SI'!$S$56),"")</f>
        <v/>
      </c>
      <c r="AA33" s="284" t="str">
        <f>IF(AND('Mapa final SI'!$AC$57="Media",'Mapa final SI'!$AE$57="Moderado"),CONCATENATE("R8C",'Mapa final SI'!$S$57),"")</f>
        <v/>
      </c>
      <c r="AB33" s="267" t="str">
        <f>IF(AND('Mapa final SI'!$AC$52="Media",'Mapa final SI'!$AE$52="Mayor"),CONCATENATE("R8C",'Mapa final SI'!$S$52),"")</f>
        <v/>
      </c>
      <c r="AC33" s="268" t="str">
        <f>IF(AND('Mapa final SI'!$AC$53="Media",'Mapa final SI'!$AE$53="Mayor"),CONCATENATE("R8C",'Mapa final SI'!$S$53),"")</f>
        <v/>
      </c>
      <c r="AD33" s="268" t="str">
        <f>IF(AND('Mapa final SI'!$AC$54="Media",'Mapa final SI'!$AE$54="Mayor"),CONCATENATE("R8C",'Mapa final SI'!$S$54),"")</f>
        <v/>
      </c>
      <c r="AE33" s="268" t="str">
        <f>IF(AND('Mapa final SI'!$AC$55="Media",'Mapa final SI'!$AE$55="Mayor"),CONCATENATE("R8C",'Mapa final SI'!$S$55),"")</f>
        <v/>
      </c>
      <c r="AF33" s="268" t="str">
        <f>IF(AND('Mapa final SI'!$AC$56="Media",'Mapa final SI'!$AE$56="Mayor"),CONCATENATE("R8C",'Mapa final SI'!$S$56),"")</f>
        <v/>
      </c>
      <c r="AG33" s="269" t="str">
        <f>IF(AND('Mapa final SI'!$AC$57="Media",'Mapa final SI'!$AE$57="Mayor"),CONCATENATE("R8C",'Mapa final SI'!$S$57),"")</f>
        <v/>
      </c>
      <c r="AH33" s="270" t="str">
        <f>IF(AND('Mapa final SI'!$AC$52="Media",'Mapa final SI'!$AE$52="Catastrófico"),CONCATENATE("R8C",'Mapa final SI'!$S$52),"")</f>
        <v/>
      </c>
      <c r="AI33" s="271" t="str">
        <f>IF(AND('Mapa final SI'!$AC$53="Media",'Mapa final SI'!$AE$53="Catastrófico"),CONCATENATE("R8C",'Mapa final SI'!$S$53),"")</f>
        <v/>
      </c>
      <c r="AJ33" s="271" t="str">
        <f>IF(AND('Mapa final SI'!$AC$54="Media",'Mapa final SI'!$AE$54="Catastrófico"),CONCATENATE("R8C",'Mapa final SI'!$S$54),"")</f>
        <v/>
      </c>
      <c r="AK33" s="271" t="str">
        <f>IF(AND('Mapa final SI'!$AC$55="Media",'Mapa final SI'!$AE$55="Catastrófico"),CONCATENATE("R8C",'Mapa final SI'!$S$55),"")</f>
        <v/>
      </c>
      <c r="AL33" s="271" t="str">
        <f>IF(AND('Mapa final SI'!$AC$56="Media",'Mapa final SI'!$AE$56="Catastrófico"),CONCATENATE("R8C",'Mapa final SI'!$S$56),"")</f>
        <v/>
      </c>
      <c r="AM33" s="272" t="str">
        <f>IF(AND('Mapa final SI'!$AC$57="Media",'Mapa final SI'!$AE$57="Catastrófico"),CONCATENATE("R8C",'Mapa final SI'!$S$57),"")</f>
        <v/>
      </c>
      <c r="AN33" s="15"/>
      <c r="AO33" s="760"/>
      <c r="AP33" s="761"/>
      <c r="AQ33" s="761"/>
      <c r="AR33" s="761"/>
      <c r="AS33" s="761"/>
      <c r="AT33" s="76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3"/>
      <c r="C34" s="643"/>
      <c r="D34" s="644"/>
      <c r="E34" s="732"/>
      <c r="F34" s="733"/>
      <c r="G34" s="733"/>
      <c r="H34" s="733"/>
      <c r="I34" s="734"/>
      <c r="J34" s="282" t="str">
        <f>IF(AND('Mapa final SI'!$AC$58="Media",'Mapa final SI'!$AE$58="Leve"),CONCATENATE("R9C",'Mapa final SI'!$S$58),"")</f>
        <v/>
      </c>
      <c r="K34" s="283" t="str">
        <f>IF(AND('Mapa final SI'!$AC$59="Media",'Mapa final SI'!$AE$59="Leve"),CONCATENATE("R9C",'Mapa final SI'!$S$59),"")</f>
        <v/>
      </c>
      <c r="L34" s="283" t="str">
        <f>IF(AND('Mapa final SI'!$AC$60="Media",'Mapa final SI'!$AE$60="Leve"),CONCATENATE("R9C",'Mapa final SI'!$S$60),"")</f>
        <v/>
      </c>
      <c r="M34" s="283" t="str">
        <f>IF(AND('Mapa final SI'!$AC$61="Media",'Mapa final SI'!$AE$61="Leve"),CONCATENATE("R9C",'Mapa final SI'!$S$61),"")</f>
        <v/>
      </c>
      <c r="N34" s="283" t="str">
        <f>IF(AND('Mapa final SI'!$AC$62="Media",'Mapa final SI'!$AE$62="Leve"),CONCATENATE("R9C",'Mapa final SI'!$S$62),"")</f>
        <v/>
      </c>
      <c r="O34" s="284" t="str">
        <f>IF(AND('Mapa final SI'!$AC$63="Media",'Mapa final SI'!$AE$63="Leve"),CONCATENATE("R9C",'Mapa final SI'!$S$63),"")</f>
        <v/>
      </c>
      <c r="P34" s="282" t="str">
        <f>IF(AND('Mapa final SI'!$AC$58="Media",'Mapa final SI'!$AE$58="Menor"),CONCATENATE("R9C",'Mapa final SI'!$S$58),"")</f>
        <v/>
      </c>
      <c r="Q34" s="283" t="str">
        <f>IF(AND('Mapa final SI'!$AC$59="Media",'Mapa final SI'!$AE$59="Menor"),CONCATENATE("R9C",'Mapa final SI'!$S$59),"")</f>
        <v/>
      </c>
      <c r="R34" s="283" t="str">
        <f>IF(AND('Mapa final SI'!$AC$60="Media",'Mapa final SI'!$AE$60="Menor"),CONCATENATE("R9C",'Mapa final SI'!$S$60),"")</f>
        <v/>
      </c>
      <c r="S34" s="283" t="str">
        <f>IF(AND('Mapa final SI'!$AC$61="Media",'Mapa final SI'!$AE$61="Menor"),CONCATENATE("R9C",'Mapa final SI'!$S$61),"")</f>
        <v/>
      </c>
      <c r="T34" s="283" t="str">
        <f>IF(AND('Mapa final SI'!$AC$62="Media",'Mapa final SI'!$AE$62="Menor"),CONCATENATE("R9C",'Mapa final SI'!$S$62),"")</f>
        <v/>
      </c>
      <c r="U34" s="284" t="str">
        <f>IF(AND('Mapa final SI'!$AC$63="Media",'Mapa final SI'!$AE$63="Menor"),CONCATENATE("R9C",'Mapa final SI'!$S$63),"")</f>
        <v/>
      </c>
      <c r="V34" s="282" t="str">
        <f>IF(AND('Mapa final SI'!$AC$58="Media",'Mapa final SI'!$AE$58="Moderado"),CONCATENATE("R9C",'Mapa final SI'!$S$58),"")</f>
        <v/>
      </c>
      <c r="W34" s="283" t="str">
        <f>IF(AND('Mapa final SI'!$AC$59="Media",'Mapa final SI'!$AE$59="Moderado"),CONCATENATE("R9C",'Mapa final SI'!$S$59),"")</f>
        <v/>
      </c>
      <c r="X34" s="283" t="str">
        <f>IF(AND('Mapa final SI'!$AC$60="Media",'Mapa final SI'!$AE$60="Moderado"),CONCATENATE("R9C",'Mapa final SI'!$S$60),"")</f>
        <v/>
      </c>
      <c r="Y34" s="283" t="str">
        <f>IF(AND('Mapa final SI'!$AC$61="Media",'Mapa final SI'!$AE$61="Moderado"),CONCATENATE("R9C",'Mapa final SI'!$S$61),"")</f>
        <v/>
      </c>
      <c r="Z34" s="283" t="str">
        <f>IF(AND('Mapa final SI'!$AC$62="Media",'Mapa final SI'!$AE$62="Moderado"),CONCATENATE("R9C",'Mapa final SI'!$S$62),"")</f>
        <v/>
      </c>
      <c r="AA34" s="284" t="str">
        <f>IF(AND('Mapa final SI'!$AC$63="Media",'Mapa final SI'!$AE$63="Moderado"),CONCATENATE("R9C",'Mapa final SI'!$S$63),"")</f>
        <v/>
      </c>
      <c r="AB34" s="267" t="str">
        <f>IF(AND('Mapa final SI'!$AC$58="Media",'Mapa final SI'!$AE$58="Mayor"),CONCATENATE("R9C",'Mapa final SI'!$S$58),"")</f>
        <v/>
      </c>
      <c r="AC34" s="268" t="str">
        <f>IF(AND('Mapa final SI'!$AC$59="Media",'Mapa final SI'!$AE$59="Mayor"),CONCATENATE("R9C",'Mapa final SI'!$S$59),"")</f>
        <v/>
      </c>
      <c r="AD34" s="268" t="str">
        <f>IF(AND('Mapa final SI'!$AC$60="Media",'Mapa final SI'!$AE$60="Mayor"),CONCATENATE("R9C",'Mapa final SI'!$S$60),"")</f>
        <v/>
      </c>
      <c r="AE34" s="268" t="str">
        <f>IF(AND('Mapa final SI'!$AC$61="Media",'Mapa final SI'!$AE$61="Mayor"),CONCATENATE("R9C",'Mapa final SI'!$S$61),"")</f>
        <v/>
      </c>
      <c r="AF34" s="268" t="str">
        <f>IF(AND('Mapa final SI'!$AC$62="Media",'Mapa final SI'!$AE$62="Mayor"),CONCATENATE("R9C",'Mapa final SI'!$S$62),"")</f>
        <v/>
      </c>
      <c r="AG34" s="269" t="str">
        <f>IF(AND('Mapa final SI'!$AC$63="Media",'Mapa final SI'!$AE$63="Mayor"),CONCATENATE("R9C",'Mapa final SI'!$S$63),"")</f>
        <v/>
      </c>
      <c r="AH34" s="270" t="str">
        <f>IF(AND('Mapa final SI'!$AC$58="Media",'Mapa final SI'!$AE$58="Catastrófico"),CONCATENATE("R9C",'Mapa final SI'!$S$58),"")</f>
        <v/>
      </c>
      <c r="AI34" s="271" t="str">
        <f>IF(AND('Mapa final SI'!$AC$59="Media",'Mapa final SI'!$AE$59="Catastrófico"),CONCATENATE("R9C",'Mapa final SI'!$S$59),"")</f>
        <v/>
      </c>
      <c r="AJ34" s="271" t="str">
        <f>IF(AND('Mapa final SI'!$AC$60="Media",'Mapa final SI'!$AE$60="Catastrófico"),CONCATENATE("R9C",'Mapa final SI'!$S$60),"")</f>
        <v/>
      </c>
      <c r="AK34" s="271" t="str">
        <f>IF(AND('Mapa final SI'!$AC$61="Media",'Mapa final SI'!$AE$61="Catastrófico"),CONCATENATE("R9C",'Mapa final SI'!$S$61),"")</f>
        <v/>
      </c>
      <c r="AL34" s="271" t="str">
        <f>IF(AND('Mapa final SI'!$AC$62="Media",'Mapa final SI'!$AE$62="Catastrófico"),CONCATENATE("R9C",'Mapa final SI'!$S$62),"")</f>
        <v/>
      </c>
      <c r="AM34" s="272" t="str">
        <f>IF(AND('Mapa final SI'!$AC$63="Media",'Mapa final SI'!$AE$63="Catastrófico"),CONCATENATE("R9C",'Mapa final SI'!$S$63),"")</f>
        <v/>
      </c>
      <c r="AN34" s="15"/>
      <c r="AO34" s="760"/>
      <c r="AP34" s="761"/>
      <c r="AQ34" s="761"/>
      <c r="AR34" s="761"/>
      <c r="AS34" s="761"/>
      <c r="AT34" s="76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3"/>
      <c r="C35" s="643"/>
      <c r="D35" s="644"/>
      <c r="E35" s="735"/>
      <c r="F35" s="736"/>
      <c r="G35" s="736"/>
      <c r="H35" s="736"/>
      <c r="I35" s="737"/>
      <c r="J35" s="282" t="str">
        <f>IF(AND('Mapa final SI'!$AC$64="Media",'Mapa final SI'!$AE$64="Leve"),CONCATENATE("R10C",'Mapa final SI'!$S$64),"")</f>
        <v/>
      </c>
      <c r="K35" s="283" t="str">
        <f>IF(AND('Mapa final SI'!$AC$65="Media",'Mapa final SI'!$AE$65="Leve"),CONCATENATE("R10C",'Mapa final SI'!$S$65),"")</f>
        <v/>
      </c>
      <c r="L35" s="283" t="str">
        <f>IF(AND('Mapa final SI'!$AC$66="Media",'Mapa final SI'!$AE$66="Leve"),CONCATENATE("R10C",'Mapa final SI'!$S$66),"")</f>
        <v/>
      </c>
      <c r="M35" s="283" t="str">
        <f>IF(AND('Mapa final SI'!$AC$67="Media",'Mapa final SI'!$AE$67="Leve"),CONCATENATE("R10C",'Mapa final SI'!$S$67),"")</f>
        <v/>
      </c>
      <c r="N35" s="283" t="str">
        <f>IF(AND('Mapa final SI'!$AC$68="Media",'Mapa final SI'!$AE$68="Leve"),CONCATENATE("R10C",'Mapa final SI'!$S$68),"")</f>
        <v/>
      </c>
      <c r="O35" s="284" t="str">
        <f>IF(AND('Mapa final SI'!$AC$69="Media",'Mapa final SI'!$AE$69="Leve"),CONCATENATE("R10C",'Mapa final SI'!$S$69),"")</f>
        <v/>
      </c>
      <c r="P35" s="282" t="str">
        <f>IF(AND('Mapa final SI'!$AC$64="Media",'Mapa final SI'!$AE$64="Menor"),CONCATENATE("R10C",'Mapa final SI'!$S$64),"")</f>
        <v/>
      </c>
      <c r="Q35" s="283" t="str">
        <f>IF(AND('Mapa final SI'!$AC$65="Media",'Mapa final SI'!$AE$65="Menor"),CONCATENATE("R10C",'Mapa final SI'!$S$65),"")</f>
        <v/>
      </c>
      <c r="R35" s="283" t="str">
        <f>IF(AND('Mapa final SI'!$AC$66="Media",'Mapa final SI'!$AE$66="Menor"),CONCATENATE("R10C",'Mapa final SI'!$S$66),"")</f>
        <v/>
      </c>
      <c r="S35" s="283" t="str">
        <f>IF(AND('Mapa final SI'!$AC$67="Media",'Mapa final SI'!$AE$67="Menor"),CONCATENATE("R10C",'Mapa final SI'!$S$67),"")</f>
        <v/>
      </c>
      <c r="T35" s="283" t="str">
        <f>IF(AND('Mapa final SI'!$AC$68="Media",'Mapa final SI'!$AE$68="Menor"),CONCATENATE("R10C",'Mapa final SI'!$S$68),"")</f>
        <v/>
      </c>
      <c r="U35" s="284" t="str">
        <f>IF(AND('Mapa final SI'!$AC$69="Media",'Mapa final SI'!$AE$69="Menor"),CONCATENATE("R10C",'Mapa final SI'!$S$69),"")</f>
        <v/>
      </c>
      <c r="V35" s="282" t="str">
        <f>IF(AND('Mapa final SI'!$AC$64="Media",'Mapa final SI'!$AE$64="Moderado"),CONCATENATE("R10C",'Mapa final SI'!$S$64),"")</f>
        <v/>
      </c>
      <c r="W35" s="283" t="str">
        <f>IF(AND('Mapa final SI'!$AC$65="Media",'Mapa final SI'!$AE$65="Moderado"),CONCATENATE("R10C",'Mapa final SI'!$S$65),"")</f>
        <v/>
      </c>
      <c r="X35" s="283" t="str">
        <f>IF(AND('Mapa final SI'!$AC$66="Media",'Mapa final SI'!$AE$66="Moderado"),CONCATENATE("R10C",'Mapa final SI'!$S$66),"")</f>
        <v/>
      </c>
      <c r="Y35" s="283" t="str">
        <f>IF(AND('Mapa final SI'!$AC$67="Media",'Mapa final SI'!$AE$67="Moderado"),CONCATENATE("R10C",'Mapa final SI'!$S$67),"")</f>
        <v/>
      </c>
      <c r="Z35" s="283" t="str">
        <f>IF(AND('Mapa final SI'!$AC$68="Media",'Mapa final SI'!$AE$68="Moderado"),CONCATENATE("R10C",'Mapa final SI'!$S$68),"")</f>
        <v/>
      </c>
      <c r="AA35" s="284" t="str">
        <f>IF(AND('Mapa final SI'!$AC$69="Media",'Mapa final SI'!$AE$69="Moderado"),CONCATENATE("R10C",'Mapa final SI'!$S$69),"")</f>
        <v/>
      </c>
      <c r="AB35" s="273" t="str">
        <f>IF(AND('Mapa final SI'!$AC$64="Media",'Mapa final SI'!$AE$64="Mayor"),CONCATENATE("R10C",'Mapa final SI'!$S$64),"")</f>
        <v/>
      </c>
      <c r="AC35" s="274" t="str">
        <f>IF(AND('Mapa final SI'!$AC$65="Media",'Mapa final SI'!$AE$65="Mayor"),CONCATENATE("R10C",'Mapa final SI'!$S$65),"")</f>
        <v/>
      </c>
      <c r="AD35" s="274" t="str">
        <f>IF(AND('Mapa final SI'!$AC$66="Media",'Mapa final SI'!$AE$66="Mayor"),CONCATENATE("R10C",'Mapa final SI'!$S$66),"")</f>
        <v/>
      </c>
      <c r="AE35" s="274" t="str">
        <f>IF(AND('Mapa final SI'!$AC$67="Media",'Mapa final SI'!$AE$67="Mayor"),CONCATENATE("R10C",'Mapa final SI'!$S$67),"")</f>
        <v/>
      </c>
      <c r="AF35" s="274" t="str">
        <f>IF(AND('Mapa final SI'!$AC$68="Media",'Mapa final SI'!$AE$68="Mayor"),CONCATENATE("R10C",'Mapa final SI'!$S$68),"")</f>
        <v/>
      </c>
      <c r="AG35" s="275" t="str">
        <f>IF(AND('Mapa final SI'!$AC$69="Media",'Mapa final SI'!$AE$69="Mayor"),CONCATENATE("R10C",'Mapa final SI'!$S$69),"")</f>
        <v/>
      </c>
      <c r="AH35" s="276" t="str">
        <f>IF(AND('Mapa final SI'!$AC$64="Media",'Mapa final SI'!$AE$64="Catastrófico"),CONCATENATE("R10C",'Mapa final SI'!$S$64),"")</f>
        <v/>
      </c>
      <c r="AI35" s="277" t="str">
        <f>IF(AND('Mapa final SI'!$AC$65="Media",'Mapa final SI'!$AE$65="Catastrófico"),CONCATENATE("R10C",'Mapa final SI'!$S$65),"")</f>
        <v/>
      </c>
      <c r="AJ35" s="277" t="str">
        <f>IF(AND('Mapa final SI'!$AC$66="Media",'Mapa final SI'!$AE$66="Catastrófico"),CONCATENATE("R10C",'Mapa final SI'!$S$66),"")</f>
        <v/>
      </c>
      <c r="AK35" s="277" t="str">
        <f>IF(AND('Mapa final SI'!$AC$67="Media",'Mapa final SI'!$AE$67="Catastrófico"),CONCATENATE("R10C",'Mapa final SI'!$S$67),"")</f>
        <v/>
      </c>
      <c r="AL35" s="277" t="str">
        <f>IF(AND('Mapa final SI'!$AC$68="Media",'Mapa final SI'!$AE$68="Catastrófico"),CONCATENATE("R10C",'Mapa final SI'!$S$68),"")</f>
        <v/>
      </c>
      <c r="AM35" s="278" t="str">
        <f>IF(AND('Mapa final SI'!$AC$69="Media",'Mapa final SI'!$AE$69="Catastrófico"),CONCATENATE("R10C",'Mapa final SI'!$S$69),"")</f>
        <v/>
      </c>
      <c r="AN35" s="15"/>
      <c r="AO35" s="763"/>
      <c r="AP35" s="764"/>
      <c r="AQ35" s="764"/>
      <c r="AR35" s="764"/>
      <c r="AS35" s="764"/>
      <c r="AT35" s="76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3"/>
      <c r="C36" s="643"/>
      <c r="D36" s="644"/>
      <c r="E36" s="729" t="s">
        <v>574</v>
      </c>
      <c r="F36" s="730"/>
      <c r="G36" s="730"/>
      <c r="H36" s="730"/>
      <c r="I36" s="730"/>
      <c r="J36" s="288" t="str">
        <f>IF(AND('Mapa final SI'!$AC$10="Baja",'Mapa final SI'!$AE$10="Leve"),CONCATENATE("R1C",'Mapa final SI'!$S$10),"")</f>
        <v>R1C1</v>
      </c>
      <c r="K36" s="289" t="str">
        <f>IF(AND('Mapa final SI'!$AC$11="Baja",'Mapa final SI'!$AE$11="Leve"),CONCATENATE("R1C",'Mapa final SI'!$S$11),"")</f>
        <v>R1C2</v>
      </c>
      <c r="L36" s="289" t="str">
        <f>IF(AND('Mapa final SI'!$AC$12="Baja",'Mapa final SI'!$AE$12="Leve"),CONCATENATE("R1C",'Mapa final SI'!$S$12),"")</f>
        <v/>
      </c>
      <c r="M36" s="289" t="str">
        <f>IF(AND('Mapa final SI'!$AC$13="Baja",'Mapa final SI'!$AE$13="Leve"),CONCATENATE("R1C",'Mapa final SI'!$S$13),"")</f>
        <v/>
      </c>
      <c r="N36" s="289" t="str">
        <f>IF(AND('Mapa final SI'!$AC$14="Baja",'Mapa final SI'!$AE$14="Leve"),CONCATENATE("R1C",'Mapa final SI'!$S$14),"")</f>
        <v/>
      </c>
      <c r="O36" s="290" t="str">
        <f>IF(AND('Mapa final SI'!$AC$15="Baja",'Mapa final SI'!$AE$15="Leve"),CONCATENATE("R1C",'Mapa final SI'!$S$15),"")</f>
        <v/>
      </c>
      <c r="P36" s="279" t="str">
        <f>IF(AND('Mapa final SI'!$AC$10="Baja",'Mapa final SI'!$AE$10="Menor"),CONCATENATE("R1C",'Mapa final SI'!$S$10),"")</f>
        <v/>
      </c>
      <c r="Q36" s="280" t="str">
        <f>IF(AND('Mapa final SI'!$AC$11="Baja",'Mapa final SI'!$AE$11="Menor"),CONCATENATE("R1C",'Mapa final SI'!$S$11),"")</f>
        <v/>
      </c>
      <c r="R36" s="280" t="str">
        <f>IF(AND('Mapa final SI'!$AC$12="Baja",'Mapa final SI'!$AE$12="Menor"),CONCATENATE("R1C",'Mapa final SI'!$S$12),"")</f>
        <v/>
      </c>
      <c r="S36" s="280" t="str">
        <f>IF(AND('Mapa final SI'!$AC$13="Baja",'Mapa final SI'!$AE$13="Menor"),CONCATENATE("R1C",'Mapa final SI'!$S$13),"")</f>
        <v/>
      </c>
      <c r="T36" s="280" t="str">
        <f>IF(AND('Mapa final SI'!$AC$14="Baja",'Mapa final SI'!$AE$14="Menor"),CONCATENATE("R1C",'Mapa final SI'!$S$14),"")</f>
        <v/>
      </c>
      <c r="U36" s="281" t="str">
        <f>IF(AND('Mapa final SI'!$AC$15="Baja",'Mapa final SI'!$AE$15="Menor"),CONCATENATE("R1C",'Mapa final SI'!$S$15),"")</f>
        <v/>
      </c>
      <c r="V36" s="279" t="str">
        <f>IF(AND('Mapa final SI'!$AC$10="Baja",'Mapa final SI'!$AE$10="Moderado"),CONCATENATE("R1C",'Mapa final SI'!$S$10),"")</f>
        <v/>
      </c>
      <c r="W36" s="280" t="str">
        <f>IF(AND('Mapa final SI'!$AC$11="Baja",'Mapa final SI'!$AE$11="Moderado"),CONCATENATE("R1C",'Mapa final SI'!$S$11),"")</f>
        <v/>
      </c>
      <c r="X36" s="280" t="str">
        <f>IF(AND('Mapa final SI'!$AC$12="Baja",'Mapa final SI'!$AE$12="Moderado"),CONCATENATE("R1C",'Mapa final SI'!$S$12),"")</f>
        <v/>
      </c>
      <c r="Y36" s="280" t="str">
        <f>IF(AND('Mapa final SI'!$AC$13="Baja",'Mapa final SI'!$AE$13="Moderado"),CONCATENATE("R1C",'Mapa final SI'!$S$13),"")</f>
        <v/>
      </c>
      <c r="Z36" s="280" t="str">
        <f>IF(AND('Mapa final SI'!$AC$14="Baja",'Mapa final SI'!$AE$14="Moderado"),CONCATENATE("R1C",'Mapa final SI'!$S$14),"")</f>
        <v/>
      </c>
      <c r="AA36" s="281" t="str">
        <f>IF(AND('Mapa final SI'!$AC$15="Baja",'Mapa final SI'!$AE$15="Moderado"),CONCATENATE("R1C",'Mapa final SI'!$S$15),"")</f>
        <v/>
      </c>
      <c r="AB36" s="261" t="str">
        <f>IF(AND('Mapa final SI'!$AC$10="Baja",'Mapa final SI'!$AE$10="Mayor"),CONCATENATE("R1C",'Mapa final SI'!$S$10),"")</f>
        <v/>
      </c>
      <c r="AC36" s="262" t="str">
        <f>IF(AND('Mapa final SI'!$AC$11="Baja",'Mapa final SI'!$AE$11="Mayor"),CONCATENATE("R1C",'Mapa final SI'!$S$11),"")</f>
        <v/>
      </c>
      <c r="AD36" s="262" t="str">
        <f>IF(AND('Mapa final SI'!$AC$12="Baja",'Mapa final SI'!$AE$12="Mayor"),CONCATENATE("R1C",'Mapa final SI'!$S$12),"")</f>
        <v/>
      </c>
      <c r="AE36" s="262" t="str">
        <f>IF(AND('Mapa final SI'!$AC$13="Baja",'Mapa final SI'!$AE$13="Mayor"),CONCATENATE("R1C",'Mapa final SI'!$S$13),"")</f>
        <v/>
      </c>
      <c r="AF36" s="262" t="str">
        <f>IF(AND('Mapa final SI'!$AC$14="Baja",'Mapa final SI'!$AE$14="Mayor"),CONCATENATE("R1C",'Mapa final SI'!$S$14),"")</f>
        <v/>
      </c>
      <c r="AG36" s="263" t="str">
        <f>IF(AND('Mapa final SI'!$AC$15="Baja",'Mapa final SI'!$AE$15="Mayor"),CONCATENATE("R1C",'Mapa final SI'!$S$15),"")</f>
        <v/>
      </c>
      <c r="AH36" s="264" t="str">
        <f>IF(AND('Mapa final SI'!$AC$10="Baja",'Mapa final SI'!$AE$10="Catastrófico"),CONCATENATE("R1C",'Mapa final SI'!$S$10),"")</f>
        <v/>
      </c>
      <c r="AI36" s="265" t="str">
        <f>IF(AND('Mapa final SI'!$AC$11="Baja",'Mapa final SI'!$AE$11="Catastrófico"),CONCATENATE("R1C",'Mapa final SI'!$S$11),"")</f>
        <v/>
      </c>
      <c r="AJ36" s="265" t="str">
        <f>IF(AND('Mapa final SI'!$AC$12="Baja",'Mapa final SI'!$AE$12="Catastrófico"),CONCATENATE("R1C",'Mapa final SI'!$S$12),"")</f>
        <v/>
      </c>
      <c r="AK36" s="265" t="str">
        <f>IF(AND('Mapa final SI'!$AC$13="Baja",'Mapa final SI'!$AE$13="Catastrófico"),CONCATENATE("R1C",'Mapa final SI'!$S$13),"")</f>
        <v/>
      </c>
      <c r="AL36" s="265" t="str">
        <f>IF(AND('Mapa final SI'!$AC$14="Baja",'Mapa final SI'!$AE$14="Catastrófico"),CONCATENATE("R1C",'Mapa final SI'!$S$14),"")</f>
        <v/>
      </c>
      <c r="AM36" s="266" t="str">
        <f>IF(AND('Mapa final SI'!$AC$15="Baja",'Mapa final SI'!$AE$15="Catastrófico"),CONCATENATE("R1C",'Mapa final SI'!$S$15),"")</f>
        <v/>
      </c>
      <c r="AN36" s="15"/>
      <c r="AO36" s="766" t="s">
        <v>575</v>
      </c>
      <c r="AP36" s="767"/>
      <c r="AQ36" s="767"/>
      <c r="AR36" s="767"/>
      <c r="AS36" s="767"/>
      <c r="AT36" s="76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3"/>
      <c r="C37" s="643"/>
      <c r="D37" s="644"/>
      <c r="E37" s="747"/>
      <c r="F37" s="733"/>
      <c r="G37" s="733"/>
      <c r="H37" s="733"/>
      <c r="I37" s="733"/>
      <c r="J37" s="291" t="str">
        <f>IF(AND('Mapa final SI'!$AC$16="Baja",'Mapa final SI'!$AE$16="Leve"),CONCATENATE("R2C",'Mapa final SI'!$S$16),"")</f>
        <v/>
      </c>
      <c r="K37" s="292" t="str">
        <f>IF(AND('Mapa final SI'!$AC$17="Baja",'Mapa final SI'!$AE$17="Leve"),CONCATENATE("R2C",'Mapa final SI'!$S$17),"")</f>
        <v/>
      </c>
      <c r="L37" s="292" t="str">
        <f>IF(AND('Mapa final SI'!$AC$18="Baja",'Mapa final SI'!$AE$18="Leve"),CONCATENATE("R2C",'Mapa final SI'!$S$18),"")</f>
        <v/>
      </c>
      <c r="M37" s="292" t="str">
        <f>IF(AND('Mapa final SI'!$AC$19="Baja",'Mapa final SI'!$AE$19="Leve"),CONCATENATE("R2C",'Mapa final SI'!$S$19),"")</f>
        <v/>
      </c>
      <c r="N37" s="292" t="str">
        <f>IF(AND('Mapa final SI'!$AC$20="Baja",'Mapa final SI'!$AE$20="Leve"),CONCATENATE("R2C",'Mapa final SI'!$S$20),"")</f>
        <v/>
      </c>
      <c r="O37" s="293" t="str">
        <f>IF(AND('Mapa final SI'!$AC$21="Baja",'Mapa final SI'!$AE$21="Leve"),CONCATENATE("R2C",'Mapa final SI'!$S$21),"")</f>
        <v/>
      </c>
      <c r="P37" s="282" t="str">
        <f>IF(AND('Mapa final SI'!$AC$16="Baja",'Mapa final SI'!$AE$16="Menor"),CONCATENATE("R2C",'Mapa final SI'!$S$16),"")</f>
        <v/>
      </c>
      <c r="Q37" s="283" t="str">
        <f>IF(AND('Mapa final SI'!$AC$17="Baja",'Mapa final SI'!$AE$17="Menor"),CONCATENATE("R2C",'Mapa final SI'!$S$17),"")</f>
        <v/>
      </c>
      <c r="R37" s="283" t="str">
        <f>IF(AND('Mapa final SI'!$AC$18="Baja",'Mapa final SI'!$AE$18="Menor"),CONCATENATE("R2C",'Mapa final SI'!$S$18),"")</f>
        <v/>
      </c>
      <c r="S37" s="283" t="str">
        <f>IF(AND('Mapa final SI'!$AC$19="Baja",'Mapa final SI'!$AE$19="Menor"),CONCATENATE("R2C",'Mapa final SI'!$S$19),"")</f>
        <v/>
      </c>
      <c r="T37" s="283" t="str">
        <f>IF(AND('Mapa final SI'!$AC$20="Baja",'Mapa final SI'!$AE$20="Menor"),CONCATENATE("R2C",'Mapa final SI'!$S$20),"")</f>
        <v/>
      </c>
      <c r="U37" s="284" t="str">
        <f>IF(AND('Mapa final SI'!$AC$21="Baja",'Mapa final SI'!$AE$21="Menor"),CONCATENATE("R2C",'Mapa final SI'!$S$21),"")</f>
        <v/>
      </c>
      <c r="V37" s="282" t="str">
        <f>IF(AND('Mapa final SI'!$AC$16="Baja",'Mapa final SI'!$AE$16="Moderado"),CONCATENATE("R2C",'Mapa final SI'!$S$16),"")</f>
        <v/>
      </c>
      <c r="W37" s="283" t="str">
        <f>IF(AND('Mapa final SI'!$AC$17="Baja",'Mapa final SI'!$AE$17="Moderado"),CONCATENATE("R2C",'Mapa final SI'!$S$17),"")</f>
        <v/>
      </c>
      <c r="X37" s="283" t="str">
        <f>IF(AND('Mapa final SI'!$AC$18="Baja",'Mapa final SI'!$AE$18="Moderado"),CONCATENATE("R2C",'Mapa final SI'!$S$18),"")</f>
        <v/>
      </c>
      <c r="Y37" s="283" t="str">
        <f>IF(AND('Mapa final SI'!$AC$19="Baja",'Mapa final SI'!$AE$19="Moderado"),CONCATENATE("R2C",'Mapa final SI'!$S$19),"")</f>
        <v/>
      </c>
      <c r="Z37" s="283" t="str">
        <f>IF(AND('Mapa final SI'!$AC$20="Baja",'Mapa final SI'!$AE$20="Moderado"),CONCATENATE("R2C",'Mapa final SI'!$S$20),"")</f>
        <v/>
      </c>
      <c r="AA37" s="284" t="str">
        <f>IF(AND('Mapa final SI'!$AC$21="Baja",'Mapa final SI'!$AE$21="Moderado"),CONCATENATE("R2C",'Mapa final SI'!$S$21),"")</f>
        <v/>
      </c>
      <c r="AB37" s="267" t="str">
        <f>IF(AND('Mapa final SI'!$AC$16="Baja",'Mapa final SI'!$AE$16="Mayor"),CONCATENATE("R2C",'Mapa final SI'!$S$16),"")</f>
        <v/>
      </c>
      <c r="AC37" s="268" t="str">
        <f>IF(AND('Mapa final SI'!$AC$17="Baja",'Mapa final SI'!$AE$17="Mayor"),CONCATENATE("R2C",'Mapa final SI'!$S$17),"")</f>
        <v/>
      </c>
      <c r="AD37" s="268" t="str">
        <f>IF(AND('Mapa final SI'!$AC$18="Baja",'Mapa final SI'!$AE$18="Mayor"),CONCATENATE("R2C",'Mapa final SI'!$S$18),"")</f>
        <v/>
      </c>
      <c r="AE37" s="268" t="str">
        <f>IF(AND('Mapa final SI'!$AC$19="Baja",'Mapa final SI'!$AE$19="Mayor"),CONCATENATE("R2C",'Mapa final SI'!$S$19),"")</f>
        <v/>
      </c>
      <c r="AF37" s="268" t="str">
        <f>IF(AND('Mapa final SI'!$AC$20="Baja",'Mapa final SI'!$AE$20="Mayor"),CONCATENATE("R2C",'Mapa final SI'!$S$20),"")</f>
        <v/>
      </c>
      <c r="AG37" s="269" t="str">
        <f>IF(AND('Mapa final SI'!$AC$21="Baja",'Mapa final SI'!$AE$21="Mayor"),CONCATENATE("R2C",'Mapa final SI'!$S$21),"")</f>
        <v/>
      </c>
      <c r="AH37" s="270" t="str">
        <f>IF(AND('Mapa final SI'!$AC$16="Baja",'Mapa final SI'!$AE$16="Catastrófico"),CONCATENATE("R2C",'Mapa final SI'!$S$16),"")</f>
        <v/>
      </c>
      <c r="AI37" s="271" t="str">
        <f>IF(AND('Mapa final SI'!$AC$17="Baja",'Mapa final SI'!$AE$17="Catastrófico"),CONCATENATE("R2C",'Mapa final SI'!$S$17),"")</f>
        <v/>
      </c>
      <c r="AJ37" s="271" t="str">
        <f>IF(AND('Mapa final SI'!$AC$18="Baja",'Mapa final SI'!$AE$18="Catastrófico"),CONCATENATE("R2C",'Mapa final SI'!$S$18),"")</f>
        <v/>
      </c>
      <c r="AK37" s="271" t="str">
        <f>IF(AND('Mapa final SI'!$AC$19="Baja",'Mapa final SI'!$AE$19="Catastrófico"),CONCATENATE("R2C",'Mapa final SI'!$S$19),"")</f>
        <v/>
      </c>
      <c r="AL37" s="271" t="str">
        <f>IF(AND('Mapa final SI'!$AC$20="Baja",'Mapa final SI'!$AE$20="Catastrófico"),CONCATENATE("R2C",'Mapa final SI'!$S$20),"")</f>
        <v/>
      </c>
      <c r="AM37" s="272" t="str">
        <f>IF(AND('Mapa final SI'!$AC$21="Baja",'Mapa final SI'!$AE$21="Catastrófico"),CONCATENATE("R2C",'Mapa final SI'!$S$21),"")</f>
        <v/>
      </c>
      <c r="AN37" s="15"/>
      <c r="AO37" s="769"/>
      <c r="AP37" s="770"/>
      <c r="AQ37" s="770"/>
      <c r="AR37" s="770"/>
      <c r="AS37" s="770"/>
      <c r="AT37" s="77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3"/>
      <c r="C38" s="643"/>
      <c r="D38" s="644"/>
      <c r="E38" s="732"/>
      <c r="F38" s="733"/>
      <c r="G38" s="733"/>
      <c r="H38" s="733"/>
      <c r="I38" s="733"/>
      <c r="J38" s="291" t="str">
        <f>IF(AND('Mapa final SI'!$AC$22="Baja",'Mapa final SI'!$AE$22="Leve"),CONCATENATE("R3C",'Mapa final SI'!$S$22),"")</f>
        <v/>
      </c>
      <c r="K38" s="292" t="str">
        <f>IF(AND('Mapa final SI'!$AC$23="Baja",'Mapa final SI'!$AE$23="Leve"),CONCATENATE("R3C",'Mapa final SI'!$S$23),"")</f>
        <v/>
      </c>
      <c r="L38" s="292" t="str">
        <f>IF(AND('Mapa final SI'!$AC$24="Baja",'Mapa final SI'!$AE$24="Leve"),CONCATENATE("R3C",'Mapa final SI'!$S$24),"")</f>
        <v/>
      </c>
      <c r="M38" s="292" t="str">
        <f>IF(AND('Mapa final SI'!$AC$25="Baja",'Mapa final SI'!$AE$25="Leve"),CONCATENATE("R3C",'Mapa final SI'!$S$25),"")</f>
        <v/>
      </c>
      <c r="N38" s="292" t="str">
        <f>IF(AND('Mapa final SI'!$AC$26="Baja",'Mapa final SI'!$AE$26="Leve"),CONCATENATE("R3C",'Mapa final SI'!$S$26),"")</f>
        <v/>
      </c>
      <c r="O38" s="293" t="str">
        <f>IF(AND('Mapa final SI'!$AC$27="Baja",'Mapa final SI'!$AE$27="Leve"),CONCATENATE("R3C",'Mapa final SI'!$S$27),"")</f>
        <v/>
      </c>
      <c r="P38" s="282" t="str">
        <f>IF(AND('Mapa final SI'!$AC$22="Baja",'Mapa final SI'!$AE$22="Menor"),CONCATENATE("R3C",'Mapa final SI'!$S$22),"")</f>
        <v/>
      </c>
      <c r="Q38" s="283" t="str">
        <f>IF(AND('Mapa final SI'!$AC$23="Baja",'Mapa final SI'!$AE$23="Menor"),CONCATENATE("R3C",'Mapa final SI'!$S$23),"")</f>
        <v/>
      </c>
      <c r="R38" s="283" t="str">
        <f>IF(AND('Mapa final SI'!$AC$24="Baja",'Mapa final SI'!$AE$24="Menor"),CONCATENATE("R3C",'Mapa final SI'!$S$24),"")</f>
        <v/>
      </c>
      <c r="S38" s="283" t="str">
        <f>IF(AND('Mapa final SI'!$AC$25="Baja",'Mapa final SI'!$AE$25="Menor"),CONCATENATE("R3C",'Mapa final SI'!$S$25),"")</f>
        <v/>
      </c>
      <c r="T38" s="283" t="str">
        <f>IF(AND('Mapa final SI'!$AC$26="Baja",'Mapa final SI'!$AE$26="Menor"),CONCATENATE("R3C",'Mapa final SI'!$S$26),"")</f>
        <v/>
      </c>
      <c r="U38" s="284" t="str">
        <f>IF(AND('Mapa final SI'!$AC$27="Baja",'Mapa final SI'!$AE$27="Menor"),CONCATENATE("R3C",'Mapa final SI'!$S$27),"")</f>
        <v/>
      </c>
      <c r="V38" s="282" t="str">
        <f>IF(AND('Mapa final SI'!$AC$22="Baja",'Mapa final SI'!$AE$22="Moderado"),CONCATENATE("R3C",'Mapa final SI'!$S$22),"")</f>
        <v/>
      </c>
      <c r="W38" s="283" t="str">
        <f>IF(AND('Mapa final SI'!$AC$23="Baja",'Mapa final SI'!$AE$23="Moderado"),CONCATENATE("R3C",'Mapa final SI'!$S$23),"")</f>
        <v/>
      </c>
      <c r="X38" s="283" t="str">
        <f>IF(AND('Mapa final SI'!$AC$24="Baja",'Mapa final SI'!$AE$24="Moderado"),CONCATENATE("R3C",'Mapa final SI'!$S$24),"")</f>
        <v/>
      </c>
      <c r="Y38" s="283" t="str">
        <f>IF(AND('Mapa final SI'!$AC$25="Baja",'Mapa final SI'!$AE$25="Moderado"),CONCATENATE("R3C",'Mapa final SI'!$S$25),"")</f>
        <v/>
      </c>
      <c r="Z38" s="283" t="str">
        <f>IF(AND('Mapa final SI'!$AC$26="Baja",'Mapa final SI'!$AE$26="Moderado"),CONCATENATE("R3C",'Mapa final SI'!$S$26),"")</f>
        <v/>
      </c>
      <c r="AA38" s="284" t="str">
        <f>IF(AND('Mapa final SI'!$AC$27="Baja",'Mapa final SI'!$AE$27="Moderado"),CONCATENATE("R3C",'Mapa final SI'!$S$27),"")</f>
        <v/>
      </c>
      <c r="AB38" s="267" t="str">
        <f>IF(AND('Mapa final SI'!$AC$22="Baja",'Mapa final SI'!$AE$22="Mayor"),CONCATENATE("R3C",'Mapa final SI'!$S$22),"")</f>
        <v/>
      </c>
      <c r="AC38" s="268" t="str">
        <f>IF(AND('Mapa final SI'!$AC$23="Baja",'Mapa final SI'!$AE$23="Mayor"),CONCATENATE("R3C",'Mapa final SI'!$S$23),"")</f>
        <v/>
      </c>
      <c r="AD38" s="268" t="str">
        <f>IF(AND('Mapa final SI'!$AC$24="Baja",'Mapa final SI'!$AE$24="Mayor"),CONCATENATE("R3C",'Mapa final SI'!$S$24),"")</f>
        <v/>
      </c>
      <c r="AE38" s="268" t="str">
        <f>IF(AND('Mapa final SI'!$AC$25="Baja",'Mapa final SI'!$AE$25="Mayor"),CONCATENATE("R3C",'Mapa final SI'!$S$25),"")</f>
        <v/>
      </c>
      <c r="AF38" s="268" t="str">
        <f>IF(AND('Mapa final SI'!$AC$26="Baja",'Mapa final SI'!$AE$26="Mayor"),CONCATENATE("R3C",'Mapa final SI'!$S$26),"")</f>
        <v/>
      </c>
      <c r="AG38" s="269" t="str">
        <f>IF(AND('Mapa final SI'!$AC$27="Baja",'Mapa final SI'!$AE$27="Mayor"),CONCATENATE("R3C",'Mapa final SI'!$S$27),"")</f>
        <v/>
      </c>
      <c r="AH38" s="270" t="str">
        <f>IF(AND('Mapa final SI'!$AC$22="Baja",'Mapa final SI'!$AE$22="Catastrófico"),CONCATENATE("R3C",'Mapa final SI'!$S$22),"")</f>
        <v/>
      </c>
      <c r="AI38" s="271" t="str">
        <f>IF(AND('Mapa final SI'!$AC$23="Baja",'Mapa final SI'!$AE$23="Catastrófico"),CONCATENATE("R3C",'Mapa final SI'!$S$23),"")</f>
        <v/>
      </c>
      <c r="AJ38" s="271" t="str">
        <f>IF(AND('Mapa final SI'!$AC$24="Baja",'Mapa final SI'!$AE$24="Catastrófico"),CONCATENATE("R3C",'Mapa final SI'!$S$24),"")</f>
        <v/>
      </c>
      <c r="AK38" s="271" t="str">
        <f>IF(AND('Mapa final SI'!$AC$25="Baja",'Mapa final SI'!$AE$25="Catastrófico"),CONCATENATE("R3C",'Mapa final SI'!$S$25),"")</f>
        <v/>
      </c>
      <c r="AL38" s="271" t="str">
        <f>IF(AND('Mapa final SI'!$AC$26="Baja",'Mapa final SI'!$AE$26="Catastrófico"),CONCATENATE("R3C",'Mapa final SI'!$S$26),"")</f>
        <v/>
      </c>
      <c r="AM38" s="272" t="str">
        <f>IF(AND('Mapa final SI'!$AC$27="Baja",'Mapa final SI'!$AE$27="Catastrófico"),CONCATENATE("R3C",'Mapa final SI'!$S$27),"")</f>
        <v/>
      </c>
      <c r="AN38" s="15"/>
      <c r="AO38" s="769"/>
      <c r="AP38" s="770"/>
      <c r="AQ38" s="770"/>
      <c r="AR38" s="770"/>
      <c r="AS38" s="770"/>
      <c r="AT38" s="77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3"/>
      <c r="C39" s="643"/>
      <c r="D39" s="644"/>
      <c r="E39" s="732"/>
      <c r="F39" s="733"/>
      <c r="G39" s="733"/>
      <c r="H39" s="733"/>
      <c r="I39" s="733"/>
      <c r="J39" s="291" t="str">
        <f>IF(AND('Mapa final SI'!$AC$28="Baja",'Mapa final SI'!$AE$28="Leve"),CONCATENATE("R4C",'Mapa final SI'!$S$28),"")</f>
        <v/>
      </c>
      <c r="K39" s="292" t="str">
        <f>IF(AND('Mapa final SI'!$AC$29="Baja",'Mapa final SI'!$AE$29="Leve"),CONCATENATE("R4C",'Mapa final SI'!$S$29),"")</f>
        <v/>
      </c>
      <c r="L39" s="292" t="str">
        <f>IF(AND('Mapa final SI'!$AC$30="Baja",'Mapa final SI'!$AE$30="Leve"),CONCATENATE("R4C",'Mapa final SI'!$S$30),"")</f>
        <v/>
      </c>
      <c r="M39" s="292" t="str">
        <f>IF(AND('Mapa final SI'!$AC$31="Baja",'Mapa final SI'!$AE$31="Leve"),CONCATENATE("R4C",'Mapa final SI'!$S$31),"")</f>
        <v/>
      </c>
      <c r="N39" s="292" t="str">
        <f>IF(AND('Mapa final SI'!$AC$32="Baja",'Mapa final SI'!$AE$32="Leve"),CONCATENATE("R4C",'Mapa final SI'!$S$32),"")</f>
        <v/>
      </c>
      <c r="O39" s="293" t="str">
        <f>IF(AND('Mapa final SI'!$AC$33="Baja",'Mapa final SI'!$AE$33="Leve"),CONCATENATE("R4C",'Mapa final SI'!$S$33),"")</f>
        <v/>
      </c>
      <c r="P39" s="282" t="str">
        <f>IF(AND('Mapa final SI'!$AC$28="Baja",'Mapa final SI'!$AE$28="Menor"),CONCATENATE("R4C",'Mapa final SI'!$S$28),"")</f>
        <v/>
      </c>
      <c r="Q39" s="283" t="str">
        <f>IF(AND('Mapa final SI'!$AC$29="Baja",'Mapa final SI'!$AE$29="Menor"),CONCATENATE("R4C",'Mapa final SI'!$S$29),"")</f>
        <v/>
      </c>
      <c r="R39" s="283" t="str">
        <f>IF(AND('Mapa final SI'!$AC$30="Baja",'Mapa final SI'!$AE$30="Menor"),CONCATENATE("R4C",'Mapa final SI'!$S$30),"")</f>
        <v/>
      </c>
      <c r="S39" s="283" t="str">
        <f>IF(AND('Mapa final SI'!$AC$31="Baja",'Mapa final SI'!$AE$31="Menor"),CONCATENATE("R4C",'Mapa final SI'!$S$31),"")</f>
        <v/>
      </c>
      <c r="T39" s="283" t="str">
        <f>IF(AND('Mapa final SI'!$AC$32="Baja",'Mapa final SI'!$AE$32="Menor"),CONCATENATE("R4C",'Mapa final SI'!$S$32),"")</f>
        <v/>
      </c>
      <c r="U39" s="284" t="str">
        <f>IF(AND('Mapa final SI'!$AC$33="Baja",'Mapa final SI'!$AE$33="Menor"),CONCATENATE("R4C",'Mapa final SI'!$S$33),"")</f>
        <v/>
      </c>
      <c r="V39" s="282" t="str">
        <f>IF(AND('Mapa final SI'!$AC$28="Baja",'Mapa final SI'!$AE$28="Moderado"),CONCATENATE("R4C",'Mapa final SI'!$S$28),"")</f>
        <v/>
      </c>
      <c r="W39" s="283" t="str">
        <f>IF(AND('Mapa final SI'!$AC$29="Baja",'Mapa final SI'!$AE$29="Moderado"),CONCATENATE("R4C",'Mapa final SI'!$S$29),"")</f>
        <v/>
      </c>
      <c r="X39" s="283" t="str">
        <f>IF(AND('Mapa final SI'!$AC$30="Baja",'Mapa final SI'!$AE$30="Moderado"),CONCATENATE("R4C",'Mapa final SI'!$S$30),"")</f>
        <v/>
      </c>
      <c r="Y39" s="283" t="str">
        <f>IF(AND('Mapa final SI'!$AC$31="Baja",'Mapa final SI'!$AE$31="Moderado"),CONCATENATE("R4C",'Mapa final SI'!$S$31),"")</f>
        <v/>
      </c>
      <c r="Z39" s="283" t="str">
        <f>IF(AND('Mapa final SI'!$AC$32="Baja",'Mapa final SI'!$AE$32="Moderado"),CONCATENATE("R4C",'Mapa final SI'!$S$32),"")</f>
        <v/>
      </c>
      <c r="AA39" s="284" t="str">
        <f>IF(AND('Mapa final SI'!$AC$33="Baja",'Mapa final SI'!$AE$33="Moderado"),CONCATENATE("R4C",'Mapa final SI'!$S$33),"")</f>
        <v/>
      </c>
      <c r="AB39" s="267" t="str">
        <f>IF(AND('Mapa final SI'!$AC$28="Baja",'Mapa final SI'!$AE$28="Mayor"),CONCATENATE("R4C",'Mapa final SI'!$S$28),"")</f>
        <v/>
      </c>
      <c r="AC39" s="268" t="str">
        <f>IF(AND('Mapa final SI'!$AC$29="Baja",'Mapa final SI'!$AE$29="Mayor"),CONCATENATE("R4C",'Mapa final SI'!$S$29),"")</f>
        <v/>
      </c>
      <c r="AD39" s="268" t="str">
        <f>IF(AND('Mapa final SI'!$AC$30="Baja",'Mapa final SI'!$AE$30="Mayor"),CONCATENATE("R4C",'Mapa final SI'!$S$30),"")</f>
        <v/>
      </c>
      <c r="AE39" s="268" t="str">
        <f>IF(AND('Mapa final SI'!$AC$31="Baja",'Mapa final SI'!$AE$31="Mayor"),CONCATENATE("R4C",'Mapa final SI'!$S$31),"")</f>
        <v/>
      </c>
      <c r="AF39" s="268" t="str">
        <f>IF(AND('Mapa final SI'!$AC$32="Baja",'Mapa final SI'!$AE$32="Mayor"),CONCATENATE("R4C",'Mapa final SI'!$S$32),"")</f>
        <v/>
      </c>
      <c r="AG39" s="269" t="str">
        <f>IF(AND('Mapa final SI'!$AC$33="Baja",'Mapa final SI'!$AE$33="Mayor"),CONCATENATE("R4C",'Mapa final SI'!$S$33),"")</f>
        <v/>
      </c>
      <c r="AH39" s="270" t="str">
        <f>IF(AND('Mapa final SI'!$AC$28="Baja",'Mapa final SI'!$AE$28="Catastrófico"),CONCATENATE("R4C",'Mapa final SI'!$S$28),"")</f>
        <v/>
      </c>
      <c r="AI39" s="271" t="str">
        <f>IF(AND('Mapa final SI'!$AC$29="Baja",'Mapa final SI'!$AE$29="Catastrófico"),CONCATENATE("R4C",'Mapa final SI'!$S$29),"")</f>
        <v/>
      </c>
      <c r="AJ39" s="271" t="str">
        <f>IF(AND('Mapa final SI'!$AC$30="Baja",'Mapa final SI'!$AE$30="Catastrófico"),CONCATENATE("R4C",'Mapa final SI'!$S$30),"")</f>
        <v/>
      </c>
      <c r="AK39" s="271" t="str">
        <f>IF(AND('Mapa final SI'!$AC$31="Baja",'Mapa final SI'!$AE$31="Catastrófico"),CONCATENATE("R4C",'Mapa final SI'!$S$31),"")</f>
        <v/>
      </c>
      <c r="AL39" s="271" t="str">
        <f>IF(AND('Mapa final SI'!$AC$32="Baja",'Mapa final SI'!$AE$32="Catastrófico"),CONCATENATE("R4C",'Mapa final SI'!$S$32),"")</f>
        <v/>
      </c>
      <c r="AM39" s="272" t="str">
        <f>IF(AND('Mapa final SI'!$AC$33="Baja",'Mapa final SI'!$AE$33="Catastrófico"),CONCATENATE("R4C",'Mapa final SI'!$S$33),"")</f>
        <v/>
      </c>
      <c r="AN39" s="15"/>
      <c r="AO39" s="769"/>
      <c r="AP39" s="770"/>
      <c r="AQ39" s="770"/>
      <c r="AR39" s="770"/>
      <c r="AS39" s="770"/>
      <c r="AT39" s="77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3"/>
      <c r="C40" s="643"/>
      <c r="D40" s="644"/>
      <c r="E40" s="732"/>
      <c r="F40" s="733"/>
      <c r="G40" s="733"/>
      <c r="H40" s="733"/>
      <c r="I40" s="733"/>
      <c r="J40" s="291" t="str">
        <f>IF(AND('Mapa final SI'!$AC$34="Baja",'Mapa final SI'!$AE$34="Leve"),CONCATENATE("R5C",'Mapa final SI'!$S$34),"")</f>
        <v/>
      </c>
      <c r="K40" s="292" t="str">
        <f>IF(AND('Mapa final SI'!$AC$35="Baja",'Mapa final SI'!$AE$35="Leve"),CONCATENATE("R5C",'Mapa final SI'!$S$35),"")</f>
        <v/>
      </c>
      <c r="L40" s="292" t="str">
        <f>IF(AND('Mapa final SI'!$AC$36="Baja",'Mapa final SI'!$AE$36="Leve"),CONCATENATE("R5C",'Mapa final SI'!$S$36),"")</f>
        <v/>
      </c>
      <c r="M40" s="292" t="str">
        <f>IF(AND('Mapa final SI'!$AC$37="Baja",'Mapa final SI'!$AE$37="Leve"),CONCATENATE("R5C",'Mapa final SI'!$S$37),"")</f>
        <v/>
      </c>
      <c r="N40" s="292" t="str">
        <f>IF(AND('Mapa final SI'!$AC$38="Baja",'Mapa final SI'!$AE$38="Leve"),CONCATENATE("R5C",'Mapa final SI'!$S$38),"")</f>
        <v/>
      </c>
      <c r="O40" s="293" t="str">
        <f>IF(AND('Mapa final SI'!$AC$39="Baja",'Mapa final SI'!$AE$39="Leve"),CONCATENATE("R5C",'Mapa final SI'!$S$39),"")</f>
        <v/>
      </c>
      <c r="P40" s="282" t="str">
        <f>IF(AND('Mapa final SI'!$AC$34="Baja",'Mapa final SI'!$AE$34="Menor"),CONCATENATE("R5C",'Mapa final SI'!$S$34),"")</f>
        <v/>
      </c>
      <c r="Q40" s="283" t="str">
        <f>IF(AND('Mapa final SI'!$AC$35="Baja",'Mapa final SI'!$AE$35="Menor"),CONCATENATE("R5C",'Mapa final SI'!$S$35),"")</f>
        <v/>
      </c>
      <c r="R40" s="283" t="str">
        <f>IF(AND('Mapa final SI'!$AC$36="Baja",'Mapa final SI'!$AE$36="Menor"),CONCATENATE("R5C",'Mapa final SI'!$S$36),"")</f>
        <v/>
      </c>
      <c r="S40" s="283" t="str">
        <f>IF(AND('Mapa final SI'!$AC$37="Baja",'Mapa final SI'!$AE$37="Menor"),CONCATENATE("R5C",'Mapa final SI'!$S$37),"")</f>
        <v/>
      </c>
      <c r="T40" s="283" t="str">
        <f>IF(AND('Mapa final SI'!$AC$38="Baja",'Mapa final SI'!$AE$38="Menor"),CONCATENATE("R5C",'Mapa final SI'!$S$38),"")</f>
        <v/>
      </c>
      <c r="U40" s="284" t="str">
        <f>IF(AND('Mapa final SI'!$AC$39="Baja",'Mapa final SI'!$AE$39="Menor"),CONCATENATE("R5C",'Mapa final SI'!$S$39),"")</f>
        <v/>
      </c>
      <c r="V40" s="282" t="str">
        <f>IF(AND('Mapa final SI'!$AC$34="Baja",'Mapa final SI'!$AE$34="Moderado"),CONCATENATE("R5C",'Mapa final SI'!$S$34),"")</f>
        <v/>
      </c>
      <c r="W40" s="283" t="str">
        <f>IF(AND('Mapa final SI'!$AC$35="Baja",'Mapa final SI'!$AE$35="Moderado"),CONCATENATE("R5C",'Mapa final SI'!$S$35),"")</f>
        <v/>
      </c>
      <c r="X40" s="283" t="str">
        <f>IF(AND('Mapa final SI'!$AC$36="Baja",'Mapa final SI'!$AE$36="Moderado"),CONCATENATE("R5C",'Mapa final SI'!$S$36),"")</f>
        <v/>
      </c>
      <c r="Y40" s="283" t="str">
        <f>IF(AND('Mapa final SI'!$AC$37="Baja",'Mapa final SI'!$AE$37="Moderado"),CONCATENATE("R5C",'Mapa final SI'!$S$37),"")</f>
        <v/>
      </c>
      <c r="Z40" s="283" t="str">
        <f>IF(AND('Mapa final SI'!$AC$38="Baja",'Mapa final SI'!$AE$38="Moderado"),CONCATENATE("R5C",'Mapa final SI'!$S$38),"")</f>
        <v/>
      </c>
      <c r="AA40" s="284" t="str">
        <f>IF(AND('Mapa final SI'!$AC$39="Baja",'Mapa final SI'!$AE$39="Moderado"),CONCATENATE("R5C",'Mapa final SI'!$S$39),"")</f>
        <v/>
      </c>
      <c r="AB40" s="267" t="str">
        <f>IF(AND('Mapa final SI'!$AC$34="Baja",'Mapa final SI'!$AE$34="Mayor"),CONCATENATE("R5C",'Mapa final SI'!$S$34),"")</f>
        <v/>
      </c>
      <c r="AC40" s="268" t="str">
        <f>IF(AND('Mapa final SI'!$AC$35="Baja",'Mapa final SI'!$AE$35="Mayor"),CONCATENATE("R5C",'Mapa final SI'!$S$35),"")</f>
        <v/>
      </c>
      <c r="AD40" s="268" t="str">
        <f>IF(AND('Mapa final SI'!$AC$36="Baja",'Mapa final SI'!$AE$36="Mayor"),CONCATENATE("R5C",'Mapa final SI'!$S$36),"")</f>
        <v/>
      </c>
      <c r="AE40" s="268" t="str">
        <f>IF(AND('Mapa final SI'!$AC$37="Baja",'Mapa final SI'!$AE$37="Mayor"),CONCATENATE("R5C",'Mapa final SI'!$S$37),"")</f>
        <v/>
      </c>
      <c r="AF40" s="268" t="str">
        <f>IF(AND('Mapa final SI'!$AC$38="Baja",'Mapa final SI'!$AE$38="Mayor"),CONCATENATE("R5C",'Mapa final SI'!$S$38),"")</f>
        <v/>
      </c>
      <c r="AG40" s="269" t="str">
        <f>IF(AND('Mapa final SI'!$AC$39="Baja",'Mapa final SI'!$AE$39="Mayor"),CONCATENATE("R5C",'Mapa final SI'!$S$39),"")</f>
        <v/>
      </c>
      <c r="AH40" s="270" t="str">
        <f>IF(AND('Mapa final SI'!$AC$34="Baja",'Mapa final SI'!$AE$34="Catastrófico"),CONCATENATE("R5C",'Mapa final SI'!$S$34),"")</f>
        <v/>
      </c>
      <c r="AI40" s="271" t="str">
        <f>IF(AND('Mapa final SI'!$AC$35="Baja",'Mapa final SI'!$AE$35="Catastrófico"),CONCATENATE("R5C",'Mapa final SI'!$S$35),"")</f>
        <v/>
      </c>
      <c r="AJ40" s="271" t="str">
        <f>IF(AND('Mapa final SI'!$AC$36="Baja",'Mapa final SI'!$AE$36="Catastrófico"),CONCATENATE("R5C",'Mapa final SI'!$S$36),"")</f>
        <v/>
      </c>
      <c r="AK40" s="271" t="str">
        <f>IF(AND('Mapa final SI'!$AC$37="Baja",'Mapa final SI'!$AE$37="Catastrófico"),CONCATENATE("R5C",'Mapa final SI'!$S$37),"")</f>
        <v/>
      </c>
      <c r="AL40" s="271" t="str">
        <f>IF(AND('Mapa final SI'!$AC$38="Baja",'Mapa final SI'!$AE$38="Catastrófico"),CONCATENATE("R5C",'Mapa final SI'!$S$38),"")</f>
        <v/>
      </c>
      <c r="AM40" s="272" t="str">
        <f>IF(AND('Mapa final SI'!$AC$39="Baja",'Mapa final SI'!$AE$39="Catastrófico"),CONCATENATE("R5C",'Mapa final SI'!$S$39),"")</f>
        <v/>
      </c>
      <c r="AN40" s="15"/>
      <c r="AO40" s="769"/>
      <c r="AP40" s="770"/>
      <c r="AQ40" s="770"/>
      <c r="AR40" s="770"/>
      <c r="AS40" s="770"/>
      <c r="AT40" s="77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3"/>
      <c r="C41" s="643"/>
      <c r="D41" s="644"/>
      <c r="E41" s="732"/>
      <c r="F41" s="733"/>
      <c r="G41" s="733"/>
      <c r="H41" s="733"/>
      <c r="I41" s="733"/>
      <c r="J41" s="291" t="str">
        <f>IF(AND('Mapa final SI'!$AC$40="Baja",'Mapa final SI'!$AE$40="Leve"),CONCATENATE("R6C",'Mapa final SI'!$S$40),"")</f>
        <v/>
      </c>
      <c r="K41" s="292" t="str">
        <f>IF(AND('Mapa final SI'!$AC$41="Baja",'Mapa final SI'!$AE$41="Leve"),CONCATENATE("R6C",'Mapa final SI'!$S$41),"")</f>
        <v/>
      </c>
      <c r="L41" s="292" t="str">
        <f>IF(AND('Mapa final SI'!$AC$42="Baja",'Mapa final SI'!$AE$42="Leve"),CONCATENATE("R6C",'Mapa final SI'!$S$42),"")</f>
        <v/>
      </c>
      <c r="M41" s="292" t="str">
        <f>IF(AND('Mapa final SI'!$AC$43="Baja",'Mapa final SI'!$AE$43="Leve"),CONCATENATE("R6C",'Mapa final SI'!$S$43),"")</f>
        <v/>
      </c>
      <c r="N41" s="292" t="str">
        <f>IF(AND('Mapa final SI'!$AC$44="Baja",'Mapa final SI'!$AE$44="Leve"),CONCATENATE("R6C",'Mapa final SI'!$S$44),"")</f>
        <v/>
      </c>
      <c r="O41" s="293" t="str">
        <f>IF(AND('Mapa final SI'!$AC$45="Baja",'Mapa final SI'!$AE$45="Leve"),CONCATENATE("R6C",'Mapa final SI'!$S$45),"")</f>
        <v/>
      </c>
      <c r="P41" s="282" t="str">
        <f>IF(AND('Mapa final SI'!$AC$40="Baja",'Mapa final SI'!$AE$40="Menor"),CONCATENATE("R6C",'Mapa final SI'!$S$40),"")</f>
        <v/>
      </c>
      <c r="Q41" s="283" t="str">
        <f>IF(AND('Mapa final SI'!$AC$41="Baja",'Mapa final SI'!$AE$41="Menor"),CONCATENATE("R6C",'Mapa final SI'!$S$41),"")</f>
        <v/>
      </c>
      <c r="R41" s="283" t="str">
        <f>IF(AND('Mapa final SI'!$AC$42="Baja",'Mapa final SI'!$AE$42="Menor"),CONCATENATE("R6C",'Mapa final SI'!$S$42),"")</f>
        <v/>
      </c>
      <c r="S41" s="283" t="str">
        <f>IF(AND('Mapa final SI'!$AC$43="Baja",'Mapa final SI'!$AE$43="Menor"),CONCATENATE("R6C",'Mapa final SI'!$S$43),"")</f>
        <v/>
      </c>
      <c r="T41" s="283" t="str">
        <f>IF(AND('Mapa final SI'!$AC$44="Baja",'Mapa final SI'!$AE$44="Menor"),CONCATENATE("R6C",'Mapa final SI'!$S$44),"")</f>
        <v/>
      </c>
      <c r="U41" s="284" t="str">
        <f>IF(AND('Mapa final SI'!$AC$45="Baja",'Mapa final SI'!$AE$45="Menor"),CONCATENATE("R6C",'Mapa final SI'!$S$45),"")</f>
        <v/>
      </c>
      <c r="V41" s="282" t="str">
        <f>IF(AND('Mapa final SI'!$AC$40="Baja",'Mapa final SI'!$AE$40="Moderado"),CONCATENATE("R6C",'Mapa final SI'!$S$40),"")</f>
        <v/>
      </c>
      <c r="W41" s="283" t="str">
        <f>IF(AND('Mapa final SI'!$AC$41="Baja",'Mapa final SI'!$AE$41="Moderado"),CONCATENATE("R6C",'Mapa final SI'!$S$41),"")</f>
        <v/>
      </c>
      <c r="X41" s="283" t="str">
        <f>IF(AND('Mapa final SI'!$AC$42="Baja",'Mapa final SI'!$AE$42="Moderado"),CONCATENATE("R6C",'Mapa final SI'!$S$42),"")</f>
        <v/>
      </c>
      <c r="Y41" s="283" t="str">
        <f>IF(AND('Mapa final SI'!$AC$43="Baja",'Mapa final SI'!$AE$43="Moderado"),CONCATENATE("R6C",'Mapa final SI'!$S$43),"")</f>
        <v/>
      </c>
      <c r="Z41" s="283" t="str">
        <f>IF(AND('Mapa final SI'!$AC$44="Baja",'Mapa final SI'!$AE$44="Moderado"),CONCATENATE("R6C",'Mapa final SI'!$S$44),"")</f>
        <v/>
      </c>
      <c r="AA41" s="284" t="str">
        <f>IF(AND('Mapa final SI'!$AC$45="Baja",'Mapa final SI'!$AE$45="Moderado"),CONCATENATE("R6C",'Mapa final SI'!$S$45),"")</f>
        <v/>
      </c>
      <c r="AB41" s="267" t="str">
        <f>IF(AND('Mapa final SI'!$AC$40="Baja",'Mapa final SI'!$AE$40="Mayor"),CONCATENATE("R6C",'Mapa final SI'!$S$40),"")</f>
        <v/>
      </c>
      <c r="AC41" s="268" t="str">
        <f>IF(AND('Mapa final SI'!$AC$41="Baja",'Mapa final SI'!$AE$41="Mayor"),CONCATENATE("R6C",'Mapa final SI'!$S$41),"")</f>
        <v/>
      </c>
      <c r="AD41" s="268" t="str">
        <f>IF(AND('Mapa final SI'!$AC$42="Baja",'Mapa final SI'!$AE$42="Mayor"),CONCATENATE("R6C",'Mapa final SI'!$S$42),"")</f>
        <v/>
      </c>
      <c r="AE41" s="268" t="str">
        <f>IF(AND('Mapa final SI'!$AC$43="Baja",'Mapa final SI'!$AE$43="Mayor"),CONCATENATE("R6C",'Mapa final SI'!$S$43),"")</f>
        <v/>
      </c>
      <c r="AF41" s="268" t="str">
        <f>IF(AND('Mapa final SI'!$AC$44="Baja",'Mapa final SI'!$AE$44="Mayor"),CONCATENATE("R6C",'Mapa final SI'!$S$44),"")</f>
        <v/>
      </c>
      <c r="AG41" s="269" t="str">
        <f>IF(AND('Mapa final SI'!$AC$45="Baja",'Mapa final SI'!$AE$45="Mayor"),CONCATENATE("R6C",'Mapa final SI'!$S$45),"")</f>
        <v/>
      </c>
      <c r="AH41" s="270" t="str">
        <f>IF(AND('Mapa final SI'!$AC$40="Baja",'Mapa final SI'!$AE$40="Catastrófico"),CONCATENATE("R6C",'Mapa final SI'!$S$40),"")</f>
        <v/>
      </c>
      <c r="AI41" s="271" t="str">
        <f>IF(AND('Mapa final SI'!$AC$41="Baja",'Mapa final SI'!$AE$41="Catastrófico"),CONCATENATE("R6C",'Mapa final SI'!$S$41),"")</f>
        <v/>
      </c>
      <c r="AJ41" s="271" t="str">
        <f>IF(AND('Mapa final SI'!$AC$42="Baja",'Mapa final SI'!$AE$42="Catastrófico"),CONCATENATE("R6C",'Mapa final SI'!$S$42),"")</f>
        <v/>
      </c>
      <c r="AK41" s="271" t="str">
        <f>IF(AND('Mapa final SI'!$AC$43="Baja",'Mapa final SI'!$AE$43="Catastrófico"),CONCATENATE("R6C",'Mapa final SI'!$S$43),"")</f>
        <v/>
      </c>
      <c r="AL41" s="271" t="str">
        <f>IF(AND('Mapa final SI'!$AC$44="Baja",'Mapa final SI'!$AE$44="Catastrófico"),CONCATENATE("R6C",'Mapa final SI'!$S$44),"")</f>
        <v/>
      </c>
      <c r="AM41" s="272" t="str">
        <f>IF(AND('Mapa final SI'!$AC$45="Baja",'Mapa final SI'!$AE$45="Catastrófico"),CONCATENATE("R6C",'Mapa final SI'!$S$45),"")</f>
        <v/>
      </c>
      <c r="AN41" s="15"/>
      <c r="AO41" s="769"/>
      <c r="AP41" s="770"/>
      <c r="AQ41" s="770"/>
      <c r="AR41" s="770"/>
      <c r="AS41" s="770"/>
      <c r="AT41" s="77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3"/>
      <c r="C42" s="643"/>
      <c r="D42" s="644"/>
      <c r="E42" s="732"/>
      <c r="F42" s="733"/>
      <c r="G42" s="733"/>
      <c r="H42" s="733"/>
      <c r="I42" s="733"/>
      <c r="J42" s="291" t="str">
        <f>IF(AND('Mapa final SI'!$AC$46="Baja",'Mapa final SI'!$AE$46="Leve"),CONCATENATE("R7C",'Mapa final SI'!$S$46),"")</f>
        <v/>
      </c>
      <c r="K42" s="292" t="str">
        <f>IF(AND('Mapa final SI'!$AC$47="Baja",'Mapa final SI'!$AE$47="Leve"),CONCATENATE("R7C",'Mapa final SI'!$S$47),"")</f>
        <v/>
      </c>
      <c r="L42" s="292" t="str">
        <f>IF(AND('Mapa final SI'!$AC$48="Baja",'Mapa final SI'!$AE$48="Leve"),CONCATENATE("R7C",'Mapa final SI'!$S$48),"")</f>
        <v/>
      </c>
      <c r="M42" s="292" t="str">
        <f>IF(AND('Mapa final SI'!$AC$49="Baja",'Mapa final SI'!$AE$49="Leve"),CONCATENATE("R7C",'Mapa final SI'!$S$49),"")</f>
        <v/>
      </c>
      <c r="N42" s="292" t="str">
        <f>IF(AND('Mapa final SI'!$AC$50="Baja",'Mapa final SI'!$AE$50="Leve"),CONCATENATE("R7C",'Mapa final SI'!$S$50),"")</f>
        <v/>
      </c>
      <c r="O42" s="293" t="str">
        <f>IF(AND('Mapa final SI'!$AC$51="Baja",'Mapa final SI'!$AE$51="Leve"),CONCATENATE("R7C",'Mapa final SI'!$S$51),"")</f>
        <v/>
      </c>
      <c r="P42" s="282" t="str">
        <f>IF(AND('Mapa final SI'!$AC$46="Baja",'Mapa final SI'!$AE$46="Menor"),CONCATENATE("R7C",'Mapa final SI'!$S$46),"")</f>
        <v/>
      </c>
      <c r="Q42" s="283" t="str">
        <f>IF(AND('Mapa final SI'!$AC$47="Baja",'Mapa final SI'!$AE$47="Menor"),CONCATENATE("R7C",'Mapa final SI'!$S$47),"")</f>
        <v/>
      </c>
      <c r="R42" s="283" t="str">
        <f>IF(AND('Mapa final SI'!$AC$48="Baja",'Mapa final SI'!$AE$48="Menor"),CONCATENATE("R7C",'Mapa final SI'!$S$48),"")</f>
        <v/>
      </c>
      <c r="S42" s="283" t="str">
        <f>IF(AND('Mapa final SI'!$AC$49="Baja",'Mapa final SI'!$AE$49="Menor"),CONCATENATE("R7C",'Mapa final SI'!$S$49),"")</f>
        <v/>
      </c>
      <c r="T42" s="283" t="str">
        <f>IF(AND('Mapa final SI'!$AC$50="Baja",'Mapa final SI'!$AE$50="Menor"),CONCATENATE("R7C",'Mapa final SI'!$S$50),"")</f>
        <v/>
      </c>
      <c r="U42" s="284" t="str">
        <f>IF(AND('Mapa final SI'!$AC$51="Baja",'Mapa final SI'!$AE$51="Menor"),CONCATENATE("R7C",'Mapa final SI'!$S$51),"")</f>
        <v/>
      </c>
      <c r="V42" s="282" t="str">
        <f>IF(AND('Mapa final SI'!$AC$46="Baja",'Mapa final SI'!$AE$46="Moderado"),CONCATENATE("R7C",'Mapa final SI'!$S$46),"")</f>
        <v/>
      </c>
      <c r="W42" s="283" t="str">
        <f>IF(AND('Mapa final SI'!$AC$47="Baja",'Mapa final SI'!$AE$47="Moderado"),CONCATENATE("R7C",'Mapa final SI'!$S$47),"")</f>
        <v/>
      </c>
      <c r="X42" s="283" t="str">
        <f>IF(AND('Mapa final SI'!$AC$48="Baja",'Mapa final SI'!$AE$48="Moderado"),CONCATENATE("R7C",'Mapa final SI'!$S$48),"")</f>
        <v/>
      </c>
      <c r="Y42" s="283" t="str">
        <f>IF(AND('Mapa final SI'!$AC$49="Baja",'Mapa final SI'!$AE$49="Moderado"),CONCATENATE("R7C",'Mapa final SI'!$S$49),"")</f>
        <v/>
      </c>
      <c r="Z42" s="283" t="str">
        <f>IF(AND('Mapa final SI'!$AC$50="Baja",'Mapa final SI'!$AE$50="Moderado"),CONCATENATE("R7C",'Mapa final SI'!$S$50),"")</f>
        <v/>
      </c>
      <c r="AA42" s="284" t="str">
        <f>IF(AND('Mapa final SI'!$AC$51="Baja",'Mapa final SI'!$AE$51="Moderado"),CONCATENATE("R7C",'Mapa final SI'!$S$51),"")</f>
        <v/>
      </c>
      <c r="AB42" s="267" t="str">
        <f>IF(AND('Mapa final SI'!$AC$46="Baja",'Mapa final SI'!$AE$46="Mayor"),CONCATENATE("R7C",'Mapa final SI'!$S$46),"")</f>
        <v/>
      </c>
      <c r="AC42" s="268" t="str">
        <f>IF(AND('Mapa final SI'!$AC$47="Baja",'Mapa final SI'!$AE$47="Mayor"),CONCATENATE("R7C",'Mapa final SI'!$S$47),"")</f>
        <v/>
      </c>
      <c r="AD42" s="268" t="str">
        <f>IF(AND('Mapa final SI'!$AC$48="Baja",'Mapa final SI'!$AE$48="Mayor"),CONCATENATE("R7C",'Mapa final SI'!$S$48),"")</f>
        <v/>
      </c>
      <c r="AE42" s="268" t="str">
        <f>IF(AND('Mapa final SI'!$AC$49="Baja",'Mapa final SI'!$AE$49="Mayor"),CONCATENATE("R7C",'Mapa final SI'!$S$49),"")</f>
        <v/>
      </c>
      <c r="AF42" s="268" t="str">
        <f>IF(AND('Mapa final SI'!$AC$50="Baja",'Mapa final SI'!$AE$50="Mayor"),CONCATENATE("R7C",'Mapa final SI'!$S$50),"")</f>
        <v/>
      </c>
      <c r="AG42" s="269" t="str">
        <f>IF(AND('Mapa final SI'!$AC$51="Baja",'Mapa final SI'!$AE$51="Mayor"),CONCATENATE("R7C",'Mapa final SI'!$S$51),"")</f>
        <v/>
      </c>
      <c r="AH42" s="270" t="str">
        <f>IF(AND('Mapa final SI'!$AC$46="Baja",'Mapa final SI'!$AE$46="Catastrófico"),CONCATENATE("R7C",'Mapa final SI'!$S$46),"")</f>
        <v/>
      </c>
      <c r="AI42" s="271" t="str">
        <f>IF(AND('Mapa final SI'!$AC$47="Baja",'Mapa final SI'!$AE$47="Catastrófico"),CONCATENATE("R7C",'Mapa final SI'!$S$47),"")</f>
        <v/>
      </c>
      <c r="AJ42" s="271" t="str">
        <f>IF(AND('Mapa final SI'!$AC$48="Baja",'Mapa final SI'!$AE$48="Catastrófico"),CONCATENATE("R7C",'Mapa final SI'!$S$48),"")</f>
        <v/>
      </c>
      <c r="AK42" s="271" t="str">
        <f>IF(AND('Mapa final SI'!$AC$49="Baja",'Mapa final SI'!$AE$49="Catastrófico"),CONCATENATE("R7C",'Mapa final SI'!$S$49),"")</f>
        <v/>
      </c>
      <c r="AL42" s="271" t="str">
        <f>IF(AND('Mapa final SI'!$AC$50="Baja",'Mapa final SI'!$AE$50="Catastrófico"),CONCATENATE("R7C",'Mapa final SI'!$S$50),"")</f>
        <v/>
      </c>
      <c r="AM42" s="272" t="str">
        <f>IF(AND('Mapa final SI'!$AC$51="Baja",'Mapa final SI'!$AE$51="Catastrófico"),CONCATENATE("R7C",'Mapa final SI'!$S$51),"")</f>
        <v/>
      </c>
      <c r="AN42" s="15"/>
      <c r="AO42" s="769"/>
      <c r="AP42" s="770"/>
      <c r="AQ42" s="770"/>
      <c r="AR42" s="770"/>
      <c r="AS42" s="770"/>
      <c r="AT42" s="77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3"/>
      <c r="C43" s="643"/>
      <c r="D43" s="644"/>
      <c r="E43" s="732"/>
      <c r="F43" s="733"/>
      <c r="G43" s="733"/>
      <c r="H43" s="733"/>
      <c r="I43" s="733"/>
      <c r="J43" s="291" t="str">
        <f>IF(AND('Mapa final SI'!$AC$52="Baja",'Mapa final SI'!$AE$52="Leve"),CONCATENATE("R8C",'Mapa final SI'!$S$52),"")</f>
        <v/>
      </c>
      <c r="K43" s="292" t="str">
        <f>IF(AND('Mapa final SI'!$AC$53="Baja",'Mapa final SI'!$AE$53="Leve"),CONCATENATE("R8C",'Mapa final SI'!$S$53),"")</f>
        <v/>
      </c>
      <c r="L43" s="292" t="str">
        <f>IF(AND('Mapa final SI'!$AC$54="Baja",'Mapa final SI'!$AE$54="Leve"),CONCATENATE("R8C",'Mapa final SI'!$S$54),"")</f>
        <v/>
      </c>
      <c r="M43" s="292" t="str">
        <f>IF(AND('Mapa final SI'!$AC$55="Baja",'Mapa final SI'!$AE$55="Leve"),CONCATENATE("R8C",'Mapa final SI'!$S$55),"")</f>
        <v/>
      </c>
      <c r="N43" s="292" t="str">
        <f>IF(AND('Mapa final SI'!$AC$56="Baja",'Mapa final SI'!$AE$56="Leve"),CONCATENATE("R8C",'Mapa final SI'!$S$56),"")</f>
        <v/>
      </c>
      <c r="O43" s="293" t="str">
        <f>IF(AND('Mapa final SI'!$AC$57="Baja",'Mapa final SI'!$AE$57="Leve"),CONCATENATE("R8C",'Mapa final SI'!$S$57),"")</f>
        <v/>
      </c>
      <c r="P43" s="282" t="str">
        <f>IF(AND('Mapa final SI'!$AC$52="Baja",'Mapa final SI'!$AE$52="Menor"),CONCATENATE("R8C",'Mapa final SI'!$S$52),"")</f>
        <v/>
      </c>
      <c r="Q43" s="283" t="str">
        <f>IF(AND('Mapa final SI'!$AC$53="Baja",'Mapa final SI'!$AE$53="Menor"),CONCATENATE("R8C",'Mapa final SI'!$S$53),"")</f>
        <v/>
      </c>
      <c r="R43" s="283" t="str">
        <f>IF(AND('Mapa final SI'!$AC$54="Baja",'Mapa final SI'!$AE$54="Menor"),CONCATENATE("R8C",'Mapa final SI'!$S$54),"")</f>
        <v/>
      </c>
      <c r="S43" s="283" t="str">
        <f>IF(AND('Mapa final SI'!$AC$55="Baja",'Mapa final SI'!$AE$55="Menor"),CONCATENATE("R8C",'Mapa final SI'!$S$55),"")</f>
        <v/>
      </c>
      <c r="T43" s="283" t="str">
        <f>IF(AND('Mapa final SI'!$AC$56="Baja",'Mapa final SI'!$AE$56="Menor"),CONCATENATE("R8C",'Mapa final SI'!$S$56),"")</f>
        <v/>
      </c>
      <c r="U43" s="284" t="str">
        <f>IF(AND('Mapa final SI'!$AC$57="Baja",'Mapa final SI'!$AE$57="Menor"),CONCATENATE("R8C",'Mapa final SI'!$S$57),"")</f>
        <v/>
      </c>
      <c r="V43" s="282" t="str">
        <f>IF(AND('Mapa final SI'!$AC$52="Baja",'Mapa final SI'!$AE$52="Moderado"),CONCATENATE("R8C",'Mapa final SI'!$S$52),"")</f>
        <v/>
      </c>
      <c r="W43" s="283" t="str">
        <f>IF(AND('Mapa final SI'!$AC$53="Baja",'Mapa final SI'!$AE$53="Moderado"),CONCATENATE("R8C",'Mapa final SI'!$S$53),"")</f>
        <v/>
      </c>
      <c r="X43" s="283" t="str">
        <f>IF(AND('Mapa final SI'!$AC$54="Baja",'Mapa final SI'!$AE$54="Moderado"),CONCATENATE("R8C",'Mapa final SI'!$S$54),"")</f>
        <v/>
      </c>
      <c r="Y43" s="283" t="str">
        <f>IF(AND('Mapa final SI'!$AC$55="Baja",'Mapa final SI'!$AE$55="Moderado"),CONCATENATE("R8C",'Mapa final SI'!$S$55),"")</f>
        <v/>
      </c>
      <c r="Z43" s="283" t="str">
        <f>IF(AND('Mapa final SI'!$AC$56="Baja",'Mapa final SI'!$AE$56="Moderado"),CONCATENATE("R8C",'Mapa final SI'!$S$56),"")</f>
        <v/>
      </c>
      <c r="AA43" s="284" t="str">
        <f>IF(AND('Mapa final SI'!$AC$57="Baja",'Mapa final SI'!$AE$57="Moderado"),CONCATENATE("R8C",'Mapa final SI'!$S$57),"")</f>
        <v/>
      </c>
      <c r="AB43" s="267" t="str">
        <f>IF(AND('Mapa final SI'!$AC$52="Baja",'Mapa final SI'!$AE$52="Mayor"),CONCATENATE("R8C",'Mapa final SI'!$S$52),"")</f>
        <v/>
      </c>
      <c r="AC43" s="268" t="str">
        <f>IF(AND('Mapa final SI'!$AC$53="Baja",'Mapa final SI'!$AE$53="Mayor"),CONCATENATE("R8C",'Mapa final SI'!$S$53),"")</f>
        <v/>
      </c>
      <c r="AD43" s="268" t="str">
        <f>IF(AND('Mapa final SI'!$AC$54="Baja",'Mapa final SI'!$AE$54="Mayor"),CONCATENATE("R8C",'Mapa final SI'!$S$54),"")</f>
        <v/>
      </c>
      <c r="AE43" s="268" t="str">
        <f>IF(AND('Mapa final SI'!$AC$55="Baja",'Mapa final SI'!$AE$55="Mayor"),CONCATENATE("R8C",'Mapa final SI'!$S$55),"")</f>
        <v/>
      </c>
      <c r="AF43" s="268" t="str">
        <f>IF(AND('Mapa final SI'!$AC$56="Baja",'Mapa final SI'!$AE$56="Mayor"),CONCATENATE("R8C",'Mapa final SI'!$S$56),"")</f>
        <v/>
      </c>
      <c r="AG43" s="269" t="str">
        <f>IF(AND('Mapa final SI'!$AC$57="Baja",'Mapa final SI'!$AE$57="Mayor"),CONCATENATE("R8C",'Mapa final SI'!$S$57),"")</f>
        <v/>
      </c>
      <c r="AH43" s="270" t="str">
        <f>IF(AND('Mapa final SI'!$AC$52="Baja",'Mapa final SI'!$AE$52="Catastrófico"),CONCATENATE("R8C",'Mapa final SI'!$S$52),"")</f>
        <v/>
      </c>
      <c r="AI43" s="271" t="str">
        <f>IF(AND('Mapa final SI'!$AC$53="Baja",'Mapa final SI'!$AE$53="Catastrófico"),CONCATENATE("R8C",'Mapa final SI'!$S$53),"")</f>
        <v/>
      </c>
      <c r="AJ43" s="271" t="str">
        <f>IF(AND('Mapa final SI'!$AC$54="Baja",'Mapa final SI'!$AE$54="Catastrófico"),CONCATENATE("R8C",'Mapa final SI'!$S$54),"")</f>
        <v/>
      </c>
      <c r="AK43" s="271" t="str">
        <f>IF(AND('Mapa final SI'!$AC$55="Baja",'Mapa final SI'!$AE$55="Catastrófico"),CONCATENATE("R8C",'Mapa final SI'!$S$55),"")</f>
        <v/>
      </c>
      <c r="AL43" s="271" t="str">
        <f>IF(AND('Mapa final SI'!$AC$56="Baja",'Mapa final SI'!$AE$56="Catastrófico"),CONCATENATE("R8C",'Mapa final SI'!$S$56),"")</f>
        <v/>
      </c>
      <c r="AM43" s="272" t="str">
        <f>IF(AND('Mapa final SI'!$AC$57="Baja",'Mapa final SI'!$AE$57="Catastrófico"),CONCATENATE("R8C",'Mapa final SI'!$S$57),"")</f>
        <v/>
      </c>
      <c r="AN43" s="15"/>
      <c r="AO43" s="769"/>
      <c r="AP43" s="770"/>
      <c r="AQ43" s="770"/>
      <c r="AR43" s="770"/>
      <c r="AS43" s="770"/>
      <c r="AT43" s="77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3"/>
      <c r="C44" s="643"/>
      <c r="D44" s="644"/>
      <c r="E44" s="732"/>
      <c r="F44" s="733"/>
      <c r="G44" s="733"/>
      <c r="H44" s="733"/>
      <c r="I44" s="733"/>
      <c r="J44" s="291" t="str">
        <f>IF(AND('Mapa final SI'!$AC$58="Baja",'Mapa final SI'!$AE$58="Leve"),CONCATENATE("R9C",'Mapa final SI'!$S$58),"")</f>
        <v/>
      </c>
      <c r="K44" s="292" t="str">
        <f>IF(AND('Mapa final SI'!$AC$59="Baja",'Mapa final SI'!$AE$59="Leve"),CONCATENATE("R9C",'Mapa final SI'!$S$59),"")</f>
        <v/>
      </c>
      <c r="L44" s="292" t="str">
        <f>IF(AND('Mapa final SI'!$AC$60="Baja",'Mapa final SI'!$AE$60="Leve"),CONCATENATE("R9C",'Mapa final SI'!$S$60),"")</f>
        <v/>
      </c>
      <c r="M44" s="292" t="str">
        <f>IF(AND('Mapa final SI'!$AC$61="Baja",'Mapa final SI'!$AE$61="Leve"),CONCATENATE("R9C",'Mapa final SI'!$S$61),"")</f>
        <v/>
      </c>
      <c r="N44" s="292" t="str">
        <f>IF(AND('Mapa final SI'!$AC$62="Baja",'Mapa final SI'!$AE$62="Leve"),CONCATENATE("R9C",'Mapa final SI'!$S$62),"")</f>
        <v/>
      </c>
      <c r="O44" s="293" t="str">
        <f>IF(AND('Mapa final SI'!$AC$63="Baja",'Mapa final SI'!$AE$63="Leve"),CONCATENATE("R9C",'Mapa final SI'!$S$63),"")</f>
        <v/>
      </c>
      <c r="P44" s="282" t="str">
        <f>IF(AND('Mapa final SI'!$AC$58="Baja",'Mapa final SI'!$AE$58="Menor"),CONCATENATE("R9C",'Mapa final SI'!$S$58),"")</f>
        <v/>
      </c>
      <c r="Q44" s="283" t="str">
        <f>IF(AND('Mapa final SI'!$AC$59="Baja",'Mapa final SI'!$AE$59="Menor"),CONCATENATE("R9C",'Mapa final SI'!$S$59),"")</f>
        <v/>
      </c>
      <c r="R44" s="283" t="str">
        <f>IF(AND('Mapa final SI'!$AC$60="Baja",'Mapa final SI'!$AE$60="Menor"),CONCATENATE("R9C",'Mapa final SI'!$S$60),"")</f>
        <v/>
      </c>
      <c r="S44" s="283" t="str">
        <f>IF(AND('Mapa final SI'!$AC$61="Baja",'Mapa final SI'!$AE$61="Menor"),CONCATENATE("R9C",'Mapa final SI'!$S$61),"")</f>
        <v/>
      </c>
      <c r="T44" s="283" t="str">
        <f>IF(AND('Mapa final SI'!$AC$62="Baja",'Mapa final SI'!$AE$62="Menor"),CONCATENATE("R9C",'Mapa final SI'!$S$62),"")</f>
        <v/>
      </c>
      <c r="U44" s="284" t="str">
        <f>IF(AND('Mapa final SI'!$AC$63="Baja",'Mapa final SI'!$AE$63="Menor"),CONCATENATE("R9C",'Mapa final SI'!$S$63),"")</f>
        <v/>
      </c>
      <c r="V44" s="282" t="str">
        <f>IF(AND('Mapa final SI'!$AC$58="Baja",'Mapa final SI'!$AE$58="Moderado"),CONCATENATE("R9C",'Mapa final SI'!$S$58),"")</f>
        <v/>
      </c>
      <c r="W44" s="283" t="str">
        <f>IF(AND('Mapa final SI'!$AC$59="Baja",'Mapa final SI'!$AE$59="Moderado"),CONCATENATE("R9C",'Mapa final SI'!$S$59),"")</f>
        <v/>
      </c>
      <c r="X44" s="283" t="str">
        <f>IF(AND('Mapa final SI'!$AC$60="Baja",'Mapa final SI'!$AE$60="Moderado"),CONCATENATE("R9C",'Mapa final SI'!$S$60),"")</f>
        <v/>
      </c>
      <c r="Y44" s="283" t="str">
        <f>IF(AND('Mapa final SI'!$AC$61="Baja",'Mapa final SI'!$AE$61="Moderado"),CONCATENATE("R9C",'Mapa final SI'!$S$61),"")</f>
        <v/>
      </c>
      <c r="Z44" s="283" t="str">
        <f>IF(AND('Mapa final SI'!$AC$62="Baja",'Mapa final SI'!$AE$62="Moderado"),CONCATENATE("R9C",'Mapa final SI'!$S$62),"")</f>
        <v/>
      </c>
      <c r="AA44" s="284" t="str">
        <f>IF(AND('Mapa final SI'!$AC$63="Baja",'Mapa final SI'!$AE$63="Moderado"),CONCATENATE("R9C",'Mapa final SI'!$S$63),"")</f>
        <v/>
      </c>
      <c r="AB44" s="267" t="str">
        <f>IF(AND('Mapa final SI'!$AC$58="Baja",'Mapa final SI'!$AE$58="Mayor"),CONCATENATE("R9C",'Mapa final SI'!$S$58),"")</f>
        <v/>
      </c>
      <c r="AC44" s="268" t="str">
        <f>IF(AND('Mapa final SI'!$AC$59="Baja",'Mapa final SI'!$AE$59="Mayor"),CONCATENATE("R9C",'Mapa final SI'!$S$59),"")</f>
        <v/>
      </c>
      <c r="AD44" s="268" t="str">
        <f>IF(AND('Mapa final SI'!$AC$60="Baja",'Mapa final SI'!$AE$60="Mayor"),CONCATENATE("R9C",'Mapa final SI'!$S$60),"")</f>
        <v/>
      </c>
      <c r="AE44" s="268" t="str">
        <f>IF(AND('Mapa final SI'!$AC$61="Baja",'Mapa final SI'!$AE$61="Mayor"),CONCATENATE("R9C",'Mapa final SI'!$S$61),"")</f>
        <v/>
      </c>
      <c r="AF44" s="268" t="str">
        <f>IF(AND('Mapa final SI'!$AC$62="Baja",'Mapa final SI'!$AE$62="Mayor"),CONCATENATE("R9C",'Mapa final SI'!$S$62),"")</f>
        <v/>
      </c>
      <c r="AG44" s="269" t="str">
        <f>IF(AND('Mapa final SI'!$AC$63="Baja",'Mapa final SI'!$AE$63="Mayor"),CONCATENATE("R9C",'Mapa final SI'!$S$63),"")</f>
        <v/>
      </c>
      <c r="AH44" s="270" t="str">
        <f>IF(AND('Mapa final SI'!$AC$58="Baja",'Mapa final SI'!$AE$58="Catastrófico"),CONCATENATE("R9C",'Mapa final SI'!$S$58),"")</f>
        <v/>
      </c>
      <c r="AI44" s="271" t="str">
        <f>IF(AND('Mapa final SI'!$AC$59="Baja",'Mapa final SI'!$AE$59="Catastrófico"),CONCATENATE("R9C",'Mapa final SI'!$S$59),"")</f>
        <v/>
      </c>
      <c r="AJ44" s="271" t="str">
        <f>IF(AND('Mapa final SI'!$AC$60="Baja",'Mapa final SI'!$AE$60="Catastrófico"),CONCATENATE("R9C",'Mapa final SI'!$S$60),"")</f>
        <v/>
      </c>
      <c r="AK44" s="271" t="str">
        <f>IF(AND('Mapa final SI'!$AC$61="Baja",'Mapa final SI'!$AE$61="Catastrófico"),CONCATENATE("R9C",'Mapa final SI'!$S$61),"")</f>
        <v/>
      </c>
      <c r="AL44" s="271" t="str">
        <f>IF(AND('Mapa final SI'!$AC$62="Baja",'Mapa final SI'!$AE$62="Catastrófico"),CONCATENATE("R9C",'Mapa final SI'!$S$62),"")</f>
        <v/>
      </c>
      <c r="AM44" s="272" t="str">
        <f>IF(AND('Mapa final SI'!$AC$63="Baja",'Mapa final SI'!$AE$63="Catastrófico"),CONCATENATE("R9C",'Mapa final SI'!$S$63),"")</f>
        <v/>
      </c>
      <c r="AN44" s="15"/>
      <c r="AO44" s="769"/>
      <c r="AP44" s="770"/>
      <c r="AQ44" s="770"/>
      <c r="AR44" s="770"/>
      <c r="AS44" s="770"/>
      <c r="AT44" s="77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3"/>
      <c r="C45" s="643"/>
      <c r="D45" s="644"/>
      <c r="E45" s="735"/>
      <c r="F45" s="736"/>
      <c r="G45" s="736"/>
      <c r="H45" s="736"/>
      <c r="I45" s="736"/>
      <c r="J45" s="294" t="str">
        <f>IF(AND('Mapa final SI'!$AC$64="Baja",'Mapa final SI'!$AE$64="Leve"),CONCATENATE("R10C",'Mapa final SI'!$S$64),"")</f>
        <v/>
      </c>
      <c r="K45" s="295" t="str">
        <f>IF(AND('Mapa final SI'!$AC$65="Baja",'Mapa final SI'!$AE$65="Leve"),CONCATENATE("R10C",'Mapa final SI'!$S$65),"")</f>
        <v/>
      </c>
      <c r="L45" s="295" t="str">
        <f>IF(AND('Mapa final SI'!$AC$66="Baja",'Mapa final SI'!$AE$66="Leve"),CONCATENATE("R10C",'Mapa final SI'!$S$66),"")</f>
        <v/>
      </c>
      <c r="M45" s="295" t="str">
        <f>IF(AND('Mapa final SI'!$AC$67="Baja",'Mapa final SI'!$AE$67="Leve"),CONCATENATE("R10C",'Mapa final SI'!$S$67),"")</f>
        <v/>
      </c>
      <c r="N45" s="295" t="str">
        <f>IF(AND('Mapa final SI'!$AC$68="Baja",'Mapa final SI'!$AE$68="Leve"),CONCATENATE("R10C",'Mapa final SI'!$S$68),"")</f>
        <v/>
      </c>
      <c r="O45" s="296" t="str">
        <f>IF(AND('Mapa final SI'!$AC$69="Baja",'Mapa final SI'!$AE$69="Leve"),CONCATENATE("R10C",'Mapa final SI'!$S$69),"")</f>
        <v/>
      </c>
      <c r="P45" s="282" t="str">
        <f>IF(AND('Mapa final SI'!$AC$64="Baja",'Mapa final SI'!$AE$64="Menor"),CONCATENATE("R10C",'Mapa final SI'!$S$64),"")</f>
        <v/>
      </c>
      <c r="Q45" s="283" t="str">
        <f>IF(AND('Mapa final SI'!$AC$65="Baja",'Mapa final SI'!$AE$65="Menor"),CONCATENATE("R10C",'Mapa final SI'!$S$65),"")</f>
        <v/>
      </c>
      <c r="R45" s="283" t="str">
        <f>IF(AND('Mapa final SI'!$AC$66="Baja",'Mapa final SI'!$AE$66="Menor"),CONCATENATE("R10C",'Mapa final SI'!$S$66),"")</f>
        <v/>
      </c>
      <c r="S45" s="283" t="str">
        <f>IF(AND('Mapa final SI'!$AC$67="Baja",'Mapa final SI'!$AE$67="Menor"),CONCATENATE("R10C",'Mapa final SI'!$S$67),"")</f>
        <v/>
      </c>
      <c r="T45" s="283" t="str">
        <f>IF(AND('Mapa final SI'!$AC$68="Baja",'Mapa final SI'!$AE$68="Menor"),CONCATENATE("R10C",'Mapa final SI'!$S$68),"")</f>
        <v/>
      </c>
      <c r="U45" s="284" t="str">
        <f>IF(AND('Mapa final SI'!$AC$69="Baja",'Mapa final SI'!$AE$69="Menor"),CONCATENATE("R10C",'Mapa final SI'!$S$69),"")</f>
        <v/>
      </c>
      <c r="V45" s="285" t="str">
        <f>IF(AND('Mapa final SI'!$AC$64="Baja",'Mapa final SI'!$AE$64="Moderado"),CONCATENATE("R10C",'Mapa final SI'!$S$64),"")</f>
        <v/>
      </c>
      <c r="W45" s="286" t="str">
        <f>IF(AND('Mapa final SI'!$AC$65="Baja",'Mapa final SI'!$AE$65="Moderado"),CONCATENATE("R10C",'Mapa final SI'!$S$65),"")</f>
        <v/>
      </c>
      <c r="X45" s="286" t="str">
        <f>IF(AND('Mapa final SI'!$AC$66="Baja",'Mapa final SI'!$AE$66="Moderado"),CONCATENATE("R10C",'Mapa final SI'!$S$66),"")</f>
        <v/>
      </c>
      <c r="Y45" s="286" t="str">
        <f>IF(AND('Mapa final SI'!$AC$67="Baja",'Mapa final SI'!$AE$67="Moderado"),CONCATENATE("R10C",'Mapa final SI'!$S$67),"")</f>
        <v/>
      </c>
      <c r="Z45" s="286" t="str">
        <f>IF(AND('Mapa final SI'!$AC$68="Baja",'Mapa final SI'!$AE$68="Moderado"),CONCATENATE("R10C",'Mapa final SI'!$S$68),"")</f>
        <v/>
      </c>
      <c r="AA45" s="287" t="str">
        <f>IF(AND('Mapa final SI'!$AC$69="Baja",'Mapa final SI'!$AE$69="Moderado"),CONCATENATE("R10C",'Mapa final SI'!$S$69),"")</f>
        <v/>
      </c>
      <c r="AB45" s="273" t="str">
        <f>IF(AND('Mapa final SI'!$AC$64="Baja",'Mapa final SI'!$AE$64="Mayor"),CONCATENATE("R10C",'Mapa final SI'!$S$64),"")</f>
        <v/>
      </c>
      <c r="AC45" s="274" t="str">
        <f>IF(AND('Mapa final SI'!$AC$65="Baja",'Mapa final SI'!$AE$65="Mayor"),CONCATENATE("R10C",'Mapa final SI'!$S$65),"")</f>
        <v/>
      </c>
      <c r="AD45" s="274" t="str">
        <f>IF(AND('Mapa final SI'!$AC$66="Baja",'Mapa final SI'!$AE$66="Mayor"),CONCATENATE("R10C",'Mapa final SI'!$S$66),"")</f>
        <v/>
      </c>
      <c r="AE45" s="274" t="str">
        <f>IF(AND('Mapa final SI'!$AC$67="Baja",'Mapa final SI'!$AE$67="Mayor"),CONCATENATE("R10C",'Mapa final SI'!$S$67),"")</f>
        <v/>
      </c>
      <c r="AF45" s="274" t="str">
        <f>IF(AND('Mapa final SI'!$AC$68="Baja",'Mapa final SI'!$AE$68="Mayor"),CONCATENATE("R10C",'Mapa final SI'!$S$68),"")</f>
        <v/>
      </c>
      <c r="AG45" s="275" t="str">
        <f>IF(AND('Mapa final SI'!$AC$69="Baja",'Mapa final SI'!$AE$69="Mayor"),CONCATENATE("R10C",'Mapa final SI'!$S$69),"")</f>
        <v/>
      </c>
      <c r="AH45" s="276" t="str">
        <f>IF(AND('Mapa final SI'!$AC$64="Baja",'Mapa final SI'!$AE$64="Catastrófico"),CONCATENATE("R10C",'Mapa final SI'!$S$64),"")</f>
        <v/>
      </c>
      <c r="AI45" s="277" t="str">
        <f>IF(AND('Mapa final SI'!$AC$65="Baja",'Mapa final SI'!$AE$65="Catastrófico"),CONCATENATE("R10C",'Mapa final SI'!$S$65),"")</f>
        <v/>
      </c>
      <c r="AJ45" s="277" t="str">
        <f>IF(AND('Mapa final SI'!$AC$66="Baja",'Mapa final SI'!$AE$66="Catastrófico"),CONCATENATE("R10C",'Mapa final SI'!$S$66),"")</f>
        <v/>
      </c>
      <c r="AK45" s="277" t="str">
        <f>IF(AND('Mapa final SI'!$AC$67="Baja",'Mapa final SI'!$AE$67="Catastrófico"),CONCATENATE("R10C",'Mapa final SI'!$S$67),"")</f>
        <v/>
      </c>
      <c r="AL45" s="277" t="str">
        <f>IF(AND('Mapa final SI'!$AC$68="Baja",'Mapa final SI'!$AE$68="Catastrófico"),CONCATENATE("R10C",'Mapa final SI'!$S$68),"")</f>
        <v/>
      </c>
      <c r="AM45" s="278" t="str">
        <f>IF(AND('Mapa final SI'!$AC$69="Baja",'Mapa final SI'!$AE$69="Catastrófico"),CONCATENATE("R10C",'Mapa final SI'!$S$69),"")</f>
        <v/>
      </c>
      <c r="AN45" s="15"/>
      <c r="AO45" s="772"/>
      <c r="AP45" s="773"/>
      <c r="AQ45" s="773"/>
      <c r="AR45" s="773"/>
      <c r="AS45" s="773"/>
      <c r="AT45" s="774"/>
    </row>
    <row r="46" spans="1:80" ht="46.5" customHeight="1" x14ac:dyDescent="0.35">
      <c r="A46" s="15"/>
      <c r="B46" s="643"/>
      <c r="C46" s="643"/>
      <c r="D46" s="644"/>
      <c r="E46" s="729" t="s">
        <v>576</v>
      </c>
      <c r="F46" s="730"/>
      <c r="G46" s="730"/>
      <c r="H46" s="730"/>
      <c r="I46" s="731"/>
      <c r="J46" s="288" t="str">
        <f>IF(AND('Mapa final SI'!$AC$10="Muy Baja",'Mapa final SI'!$AE$10="Leve"),CONCATENATE("R1C",'Mapa final SI'!$S$10),"")</f>
        <v/>
      </c>
      <c r="K46" s="289" t="str">
        <f>IF(AND('Mapa final SI'!$AC$11="Muy Baja",'Mapa final SI'!$AE$11="Leve"),CONCATENATE("R1C",'Mapa final SI'!$S$11),"")</f>
        <v/>
      </c>
      <c r="L46" s="289" t="str">
        <f>IF(AND('Mapa final SI'!$AC$12="Muy Baja",'Mapa final SI'!$AE$12="Leve"),CONCATENATE("R1C",'Mapa final SI'!$S$12),"")</f>
        <v/>
      </c>
      <c r="M46" s="289" t="str">
        <f>IF(AND('Mapa final SI'!$AC$13="Muy Baja",'Mapa final SI'!$AE$13="Leve"),CONCATENATE("R1C",'Mapa final SI'!$S$13),"")</f>
        <v/>
      </c>
      <c r="N46" s="289" t="str">
        <f>IF(AND('Mapa final SI'!$AC$14="Muy Baja",'Mapa final SI'!$AE$14="Leve"),CONCATENATE("R1C",'Mapa final SI'!$S$14),"")</f>
        <v/>
      </c>
      <c r="O46" s="290" t="str">
        <f>IF(AND('Mapa final SI'!$AC$15="Muy Baja",'Mapa final SI'!$AE$15="Leve"),CONCATENATE("R1C",'Mapa final SI'!$S$15),"")</f>
        <v/>
      </c>
      <c r="P46" s="288" t="str">
        <f>IF(AND('Mapa final SI'!$AC$10="Muy Baja",'Mapa final SI'!$AE$10="Menor"),CONCATENATE("R1C",'Mapa final SI'!$S$10),"")</f>
        <v/>
      </c>
      <c r="Q46" s="289" t="str">
        <f>IF(AND('Mapa final SI'!$AC$11="Muy Baja",'Mapa final SI'!$AE$11="Menor"),CONCATENATE("R1C",'Mapa final SI'!$S$11),"")</f>
        <v/>
      </c>
      <c r="R46" s="289" t="str">
        <f>IF(AND('Mapa final SI'!$AC$12="Muy Baja",'Mapa final SI'!$AE$12="Menor"),CONCATENATE("R1C",'Mapa final SI'!$S$12),"")</f>
        <v/>
      </c>
      <c r="S46" s="289" t="str">
        <f>IF(AND('Mapa final SI'!$AC$13="Muy Baja",'Mapa final SI'!$AE$13="Menor"),CONCATENATE("R1C",'Mapa final SI'!$S$13),"")</f>
        <v/>
      </c>
      <c r="T46" s="289" t="str">
        <f>IF(AND('Mapa final SI'!$AC$14="Muy Baja",'Mapa final SI'!$AE$14="Menor"),CONCATENATE("R1C",'Mapa final SI'!$S$14),"")</f>
        <v/>
      </c>
      <c r="U46" s="290" t="str">
        <f>IF(AND('Mapa final SI'!$AC$15="Muy Baja",'Mapa final SI'!$AE$15="Menor"),CONCATENATE("R1C",'Mapa final SI'!$S$15),"")</f>
        <v/>
      </c>
      <c r="V46" s="279" t="str">
        <f>IF(AND('Mapa final SI'!$AC$10="Muy Baja",'Mapa final SI'!$AE$10="Moderado"),CONCATENATE("R1C",'Mapa final SI'!$S$10),"")</f>
        <v/>
      </c>
      <c r="W46" s="297" t="str">
        <f>IF(AND('Mapa final SI'!$AC$11="Muy Baja",'Mapa final SI'!$AE$11="Moderado"),CONCATENATE("R1C",'Mapa final SI'!$S$11),"")</f>
        <v/>
      </c>
      <c r="X46" s="280" t="str">
        <f>IF(AND('Mapa final SI'!$AC$12="Muy Baja",'Mapa final SI'!$AE$12="Moderado"),CONCATENATE("R1C",'Mapa final SI'!$S$12),"")</f>
        <v/>
      </c>
      <c r="Y46" s="280" t="str">
        <f>IF(AND('Mapa final SI'!$AC$13="Muy Baja",'Mapa final SI'!$AE$13="Moderado"),CONCATENATE("R1C",'Mapa final SI'!$S$13),"")</f>
        <v/>
      </c>
      <c r="Z46" s="280" t="str">
        <f>IF(AND('Mapa final SI'!$AC$14="Muy Baja",'Mapa final SI'!$AE$14="Moderado"),CONCATENATE("R1C",'Mapa final SI'!$S$14),"")</f>
        <v/>
      </c>
      <c r="AA46" s="281" t="str">
        <f>IF(AND('Mapa final SI'!$AC$15="Muy Baja",'Mapa final SI'!$AE$15="Moderado"),CONCATENATE("R1C",'Mapa final SI'!$S$15),"")</f>
        <v/>
      </c>
      <c r="AB46" s="261" t="str">
        <f>IF(AND('Mapa final SI'!$AC$10="Muy Baja",'Mapa final SI'!$AE$10="Mayor"),CONCATENATE("R1C",'Mapa final SI'!$S$10),"")</f>
        <v/>
      </c>
      <c r="AC46" s="262" t="str">
        <f>IF(AND('Mapa final SI'!$AC$11="Muy Baja",'Mapa final SI'!$AE$11="Mayor"),CONCATENATE("R1C",'Mapa final SI'!$S$11),"")</f>
        <v/>
      </c>
      <c r="AD46" s="262" t="str">
        <f>IF(AND('Mapa final SI'!$AC$12="Muy Baja",'Mapa final SI'!$AE$12="Mayor"),CONCATENATE("R1C",'Mapa final SI'!$S$12),"")</f>
        <v/>
      </c>
      <c r="AE46" s="262" t="str">
        <f>IF(AND('Mapa final SI'!$AC$13="Muy Baja",'Mapa final SI'!$AE$13="Mayor"),CONCATENATE("R1C",'Mapa final SI'!$S$13),"")</f>
        <v/>
      </c>
      <c r="AF46" s="262" t="str">
        <f>IF(AND('Mapa final SI'!$AC$14="Muy Baja",'Mapa final SI'!$AE$14="Mayor"),CONCATENATE("R1C",'Mapa final SI'!$S$14),"")</f>
        <v/>
      </c>
      <c r="AG46" s="263" t="str">
        <f>IF(AND('Mapa final SI'!$AC$15="Muy Baja",'Mapa final SI'!$AE$15="Mayor"),CONCATENATE("R1C",'Mapa final SI'!$S$15),"")</f>
        <v/>
      </c>
      <c r="AH46" s="264" t="str">
        <f>IF(AND('Mapa final SI'!$AC$10="Muy Baja",'Mapa final SI'!$AE$10="Catastrófico"),CONCATENATE("R1C",'Mapa final SI'!$S$10),"")</f>
        <v/>
      </c>
      <c r="AI46" s="265" t="str">
        <f>IF(AND('Mapa final SI'!$AC$11="Muy Baja",'Mapa final SI'!$AE$11="Catastrófico"),CONCATENATE("R1C",'Mapa final SI'!$S$11),"")</f>
        <v/>
      </c>
      <c r="AJ46" s="265" t="str">
        <f>IF(AND('Mapa final SI'!$AC$12="Muy Baja",'Mapa final SI'!$AE$12="Catastrófico"),CONCATENATE("R1C",'Mapa final SI'!$S$12),"")</f>
        <v/>
      </c>
      <c r="AK46" s="265" t="str">
        <f>IF(AND('Mapa final SI'!$AC$13="Muy Baja",'Mapa final SI'!$AE$13="Catastrófico"),CONCATENATE("R1C",'Mapa final SI'!$S$13),"")</f>
        <v/>
      </c>
      <c r="AL46" s="265" t="str">
        <f>IF(AND('Mapa final SI'!$AC$14="Muy Baja",'Mapa final SI'!$AE$14="Catastrófico"),CONCATENATE("R1C",'Mapa final SI'!$S$14),"")</f>
        <v/>
      </c>
      <c r="AM46" s="266"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3"/>
      <c r="C47" s="643"/>
      <c r="D47" s="644"/>
      <c r="E47" s="747"/>
      <c r="F47" s="733"/>
      <c r="G47" s="733"/>
      <c r="H47" s="733"/>
      <c r="I47" s="734"/>
      <c r="J47" s="291" t="str">
        <f>IF(AND('Mapa final SI'!$AC$16="Muy Baja",'Mapa final SI'!$AE$16="Leve"),CONCATENATE("R2C",'Mapa final SI'!$S$16),"")</f>
        <v/>
      </c>
      <c r="K47" s="292" t="str">
        <f>IF(AND('Mapa final SI'!$AC$17="Muy Baja",'Mapa final SI'!$AE$17="Leve"),CONCATENATE("R2C",'Mapa final SI'!$S$17),"")</f>
        <v/>
      </c>
      <c r="L47" s="292" t="str">
        <f>IF(AND('Mapa final SI'!$AC$18="Muy Baja",'Mapa final SI'!$AE$18="Leve"),CONCATENATE("R2C",'Mapa final SI'!$S$18),"")</f>
        <v/>
      </c>
      <c r="M47" s="292" t="str">
        <f>IF(AND('Mapa final SI'!$AC$19="Muy Baja",'Mapa final SI'!$AE$19="Leve"),CONCATENATE("R2C",'Mapa final SI'!$S$19),"")</f>
        <v/>
      </c>
      <c r="N47" s="292" t="str">
        <f>IF(AND('Mapa final SI'!$AC$20="Muy Baja",'Mapa final SI'!$AE$20="Leve"),CONCATENATE("R2C",'Mapa final SI'!$S$20),"")</f>
        <v/>
      </c>
      <c r="O47" s="293" t="str">
        <f>IF(AND('Mapa final SI'!$AC$21="Muy Baja",'Mapa final SI'!$AE$21="Leve"),CONCATENATE("R2C",'Mapa final SI'!$S$21),"")</f>
        <v/>
      </c>
      <c r="P47" s="291" t="str">
        <f>IF(AND('Mapa final SI'!$AC$16="Muy Baja",'Mapa final SI'!$AE$16="Menor"),CONCATENATE("R2C",'Mapa final SI'!$S$16),"")</f>
        <v/>
      </c>
      <c r="Q47" s="292" t="str">
        <f>IF(AND('Mapa final SI'!$AC$17="Muy Baja",'Mapa final SI'!$AE$17="Menor"),CONCATENATE("R2C",'Mapa final SI'!$S$17),"")</f>
        <v/>
      </c>
      <c r="R47" s="292" t="str">
        <f>IF(AND('Mapa final SI'!$AC$18="Muy Baja",'Mapa final SI'!$AE$18="Menor"),CONCATENATE("R2C",'Mapa final SI'!$S$18),"")</f>
        <v/>
      </c>
      <c r="S47" s="292" t="str">
        <f>IF(AND('Mapa final SI'!$AC$19="Muy Baja",'Mapa final SI'!$AE$19="Menor"),CONCATENATE("R2C",'Mapa final SI'!$S$19),"")</f>
        <v/>
      </c>
      <c r="T47" s="292" t="str">
        <f>IF(AND('Mapa final SI'!$AC$20="Muy Baja",'Mapa final SI'!$AE$20="Menor"),CONCATENATE("R2C",'Mapa final SI'!$S$20),"")</f>
        <v/>
      </c>
      <c r="U47" s="293" t="str">
        <f>IF(AND('Mapa final SI'!$AC$21="Muy Baja",'Mapa final SI'!$AE$21="Menor"),CONCATENATE("R2C",'Mapa final SI'!$S$21),"")</f>
        <v/>
      </c>
      <c r="V47" s="282" t="str">
        <f>IF(AND('Mapa final SI'!$AC$16="Muy Baja",'Mapa final SI'!$AE$16="Moderado"),CONCATENATE("R2C",'Mapa final SI'!$S$16),"")</f>
        <v/>
      </c>
      <c r="W47" s="283" t="str">
        <f>IF(AND('Mapa final SI'!$AC$17="Muy Baja",'Mapa final SI'!$AE$17="Moderado"),CONCATENATE("R2C",'Mapa final SI'!$S$17),"")</f>
        <v/>
      </c>
      <c r="X47" s="283" t="str">
        <f>IF(AND('Mapa final SI'!$AC$18="Muy Baja",'Mapa final SI'!$AE$18="Moderado"),CONCATENATE("R2C",'Mapa final SI'!$S$18),"")</f>
        <v/>
      </c>
      <c r="Y47" s="283" t="str">
        <f>IF(AND('Mapa final SI'!$AC$19="Muy Baja",'Mapa final SI'!$AE$19="Moderado"),CONCATENATE("R2C",'Mapa final SI'!$S$19),"")</f>
        <v/>
      </c>
      <c r="Z47" s="283" t="str">
        <f>IF(AND('Mapa final SI'!$AC$20="Muy Baja",'Mapa final SI'!$AE$20="Moderado"),CONCATENATE("R2C",'Mapa final SI'!$S$20),"")</f>
        <v/>
      </c>
      <c r="AA47" s="284" t="str">
        <f>IF(AND('Mapa final SI'!$AC$21="Muy Baja",'Mapa final SI'!$AE$21="Moderado"),CONCATENATE("R2C",'Mapa final SI'!$S$21),"")</f>
        <v/>
      </c>
      <c r="AB47" s="267" t="str">
        <f>IF(AND('Mapa final SI'!$AC$16="Muy Baja",'Mapa final SI'!$AE$16="Mayor"),CONCATENATE("R2C",'Mapa final SI'!$S$16),"")</f>
        <v/>
      </c>
      <c r="AC47" s="268" t="str">
        <f>IF(AND('Mapa final SI'!$AC$17="Muy Baja",'Mapa final SI'!$AE$17="Mayor"),CONCATENATE("R2C",'Mapa final SI'!$S$17),"")</f>
        <v/>
      </c>
      <c r="AD47" s="268" t="str">
        <f>IF(AND('Mapa final SI'!$AC$18="Muy Baja",'Mapa final SI'!$AE$18="Mayor"),CONCATENATE("R2C",'Mapa final SI'!$S$18),"")</f>
        <v/>
      </c>
      <c r="AE47" s="268" t="str">
        <f>IF(AND('Mapa final SI'!$AC$19="Muy Baja",'Mapa final SI'!$AE$19="Mayor"),CONCATENATE("R2C",'Mapa final SI'!$S$19),"")</f>
        <v/>
      </c>
      <c r="AF47" s="268" t="str">
        <f>IF(AND('Mapa final SI'!$AC$20="Muy Baja",'Mapa final SI'!$AE$20="Mayor"),CONCATENATE("R2C",'Mapa final SI'!$S$20),"")</f>
        <v/>
      </c>
      <c r="AG47" s="269" t="str">
        <f>IF(AND('Mapa final SI'!$AC$21="Muy Baja",'Mapa final SI'!$AE$21="Mayor"),CONCATENATE("R2C",'Mapa final SI'!$S$21),"")</f>
        <v/>
      </c>
      <c r="AH47" s="270" t="str">
        <f>IF(AND('Mapa final SI'!$AC$16="Muy Baja",'Mapa final SI'!$AE$16="Catastrófico"),CONCATENATE("R2C",'Mapa final SI'!$S$16),"")</f>
        <v/>
      </c>
      <c r="AI47" s="271" t="str">
        <f>IF(AND('Mapa final SI'!$AC$17="Muy Baja",'Mapa final SI'!$AE$17="Catastrófico"),CONCATENATE("R2C",'Mapa final SI'!$S$17),"")</f>
        <v/>
      </c>
      <c r="AJ47" s="271" t="str">
        <f>IF(AND('Mapa final SI'!$AC$18="Muy Baja",'Mapa final SI'!$AE$18="Catastrófico"),CONCATENATE("R2C",'Mapa final SI'!$S$18),"")</f>
        <v/>
      </c>
      <c r="AK47" s="271" t="str">
        <f>IF(AND('Mapa final SI'!$AC$19="Muy Baja",'Mapa final SI'!$AE$19="Catastrófico"),CONCATENATE("R2C",'Mapa final SI'!$S$19),"")</f>
        <v/>
      </c>
      <c r="AL47" s="271" t="str">
        <f>IF(AND('Mapa final SI'!$AC$20="Muy Baja",'Mapa final SI'!$AE$20="Catastrófico"),CONCATENATE("R2C",'Mapa final SI'!$S$20),"")</f>
        <v/>
      </c>
      <c r="AM47" s="272"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3"/>
      <c r="C48" s="643"/>
      <c r="D48" s="644"/>
      <c r="E48" s="747"/>
      <c r="F48" s="733"/>
      <c r="G48" s="733"/>
      <c r="H48" s="733"/>
      <c r="I48" s="734"/>
      <c r="J48" s="291" t="str">
        <f>IF(AND('Mapa final SI'!$AC$22="Muy Baja",'Mapa final SI'!$AE$22="Leve"),CONCATENATE("R3C",'Mapa final SI'!$S$22),"")</f>
        <v/>
      </c>
      <c r="K48" s="292" t="str">
        <f>IF(AND('Mapa final SI'!$AC$23="Muy Baja",'Mapa final SI'!$AE$23="Leve"),CONCATENATE("R3C",'Mapa final SI'!$S$23),"")</f>
        <v/>
      </c>
      <c r="L48" s="292" t="str">
        <f>IF(AND('Mapa final SI'!$AC$24="Muy Baja",'Mapa final SI'!$AE$24="Leve"),CONCATENATE("R3C",'Mapa final SI'!$S$24),"")</f>
        <v/>
      </c>
      <c r="M48" s="292" t="str">
        <f>IF(AND('Mapa final SI'!$AC$25="Muy Baja",'Mapa final SI'!$AE$25="Leve"),CONCATENATE("R3C",'Mapa final SI'!$S$25),"")</f>
        <v/>
      </c>
      <c r="N48" s="292" t="str">
        <f>IF(AND('Mapa final SI'!$AC$26="Muy Baja",'Mapa final SI'!$AE$26="Leve"),CONCATENATE("R3C",'Mapa final SI'!$S$26),"")</f>
        <v/>
      </c>
      <c r="O48" s="293" t="str">
        <f>IF(AND('Mapa final SI'!$AC$27="Muy Baja",'Mapa final SI'!$AE$27="Leve"),CONCATENATE("R3C",'Mapa final SI'!$S$27),"")</f>
        <v/>
      </c>
      <c r="P48" s="291" t="str">
        <f>IF(AND('Mapa final SI'!$AC$22="Muy Baja",'Mapa final SI'!$AE$22="Menor"),CONCATENATE("R3C",'Mapa final SI'!$S$22),"")</f>
        <v/>
      </c>
      <c r="Q48" s="292" t="str">
        <f>IF(AND('Mapa final SI'!$AC$23="Muy Baja",'Mapa final SI'!$AE$23="Menor"),CONCATENATE("R3C",'Mapa final SI'!$S$23),"")</f>
        <v/>
      </c>
      <c r="R48" s="292" t="str">
        <f>IF(AND('Mapa final SI'!$AC$24="Muy Baja",'Mapa final SI'!$AE$24="Menor"),CONCATENATE("R3C",'Mapa final SI'!$S$24),"")</f>
        <v/>
      </c>
      <c r="S48" s="292" t="str">
        <f>IF(AND('Mapa final SI'!$AC$25="Muy Baja",'Mapa final SI'!$AE$25="Menor"),CONCATENATE("R3C",'Mapa final SI'!$S$25),"")</f>
        <v/>
      </c>
      <c r="T48" s="292" t="str">
        <f>IF(AND('Mapa final SI'!$AC$26="Muy Baja",'Mapa final SI'!$AE$26="Menor"),CONCATENATE("R3C",'Mapa final SI'!$S$26),"")</f>
        <v/>
      </c>
      <c r="U48" s="293" t="str">
        <f>IF(AND('Mapa final SI'!$AC$27="Muy Baja",'Mapa final SI'!$AE$27="Menor"),CONCATENATE("R3C",'Mapa final SI'!$S$27),"")</f>
        <v/>
      </c>
      <c r="V48" s="282" t="str">
        <f>IF(AND('Mapa final SI'!$AC$22="Muy Baja",'Mapa final SI'!$AE$22="Moderado"),CONCATENATE("R3C",'Mapa final SI'!$S$22),"")</f>
        <v/>
      </c>
      <c r="W48" s="283" t="str">
        <f>IF(AND('Mapa final SI'!$AC$23="Muy Baja",'Mapa final SI'!$AE$23="Moderado"),CONCATENATE("R3C",'Mapa final SI'!$S$23),"")</f>
        <v/>
      </c>
      <c r="X48" s="283" t="str">
        <f>IF(AND('Mapa final SI'!$AC$24="Muy Baja",'Mapa final SI'!$AE$24="Moderado"),CONCATENATE("R3C",'Mapa final SI'!$S$24),"")</f>
        <v/>
      </c>
      <c r="Y48" s="283" t="str">
        <f>IF(AND('Mapa final SI'!$AC$25="Muy Baja",'Mapa final SI'!$AE$25="Moderado"),CONCATENATE("R3C",'Mapa final SI'!$S$25),"")</f>
        <v/>
      </c>
      <c r="Z48" s="283" t="str">
        <f>IF(AND('Mapa final SI'!$AC$26="Muy Baja",'Mapa final SI'!$AE$26="Moderado"),CONCATENATE("R3C",'Mapa final SI'!$S$26),"")</f>
        <v/>
      </c>
      <c r="AA48" s="284" t="str">
        <f>IF(AND('Mapa final SI'!$AC$27="Muy Baja",'Mapa final SI'!$AE$27="Moderado"),CONCATENATE("R3C",'Mapa final SI'!$S$27),"")</f>
        <v/>
      </c>
      <c r="AB48" s="267" t="str">
        <f>IF(AND('Mapa final SI'!$AC$22="Muy Baja",'Mapa final SI'!$AE$22="Mayor"),CONCATENATE("R3C",'Mapa final SI'!$S$22),"")</f>
        <v/>
      </c>
      <c r="AC48" s="268" t="str">
        <f>IF(AND('Mapa final SI'!$AC$23="Muy Baja",'Mapa final SI'!$AE$23="Mayor"),CONCATENATE("R3C",'Mapa final SI'!$S$23),"")</f>
        <v/>
      </c>
      <c r="AD48" s="268" t="str">
        <f>IF(AND('Mapa final SI'!$AC$24="Muy Baja",'Mapa final SI'!$AE$24="Mayor"),CONCATENATE("R3C",'Mapa final SI'!$S$24),"")</f>
        <v/>
      </c>
      <c r="AE48" s="268" t="str">
        <f>IF(AND('Mapa final SI'!$AC$25="Muy Baja",'Mapa final SI'!$AE$25="Mayor"),CONCATENATE("R3C",'Mapa final SI'!$S$25),"")</f>
        <v/>
      </c>
      <c r="AF48" s="268" t="str">
        <f>IF(AND('Mapa final SI'!$AC$26="Muy Baja",'Mapa final SI'!$AE$26="Mayor"),CONCATENATE("R3C",'Mapa final SI'!$S$26),"")</f>
        <v/>
      </c>
      <c r="AG48" s="269" t="str">
        <f>IF(AND('Mapa final SI'!$AC$27="Muy Baja",'Mapa final SI'!$AE$27="Mayor"),CONCATENATE("R3C",'Mapa final SI'!$S$27),"")</f>
        <v/>
      </c>
      <c r="AH48" s="270" t="str">
        <f>IF(AND('Mapa final SI'!$AC$22="Muy Baja",'Mapa final SI'!$AE$22="Catastrófico"),CONCATENATE("R3C",'Mapa final SI'!$S$22),"")</f>
        <v/>
      </c>
      <c r="AI48" s="271" t="str">
        <f>IF(AND('Mapa final SI'!$AC$23="Muy Baja",'Mapa final SI'!$AE$23="Catastrófico"),CONCATENATE("R3C",'Mapa final SI'!$S$23),"")</f>
        <v/>
      </c>
      <c r="AJ48" s="271" t="str">
        <f>IF(AND('Mapa final SI'!$AC$24="Muy Baja",'Mapa final SI'!$AE$24="Catastrófico"),CONCATENATE("R3C",'Mapa final SI'!$S$24),"")</f>
        <v/>
      </c>
      <c r="AK48" s="271" t="str">
        <f>IF(AND('Mapa final SI'!$AC$25="Muy Baja",'Mapa final SI'!$AE$25="Catastrófico"),CONCATENATE("R3C",'Mapa final SI'!$S$25),"")</f>
        <v/>
      </c>
      <c r="AL48" s="271" t="str">
        <f>IF(AND('Mapa final SI'!$AC$26="Muy Baja",'Mapa final SI'!$AE$26="Catastrófico"),CONCATENATE("R3C",'Mapa final SI'!$S$26),"")</f>
        <v/>
      </c>
      <c r="AM48" s="272"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3"/>
      <c r="C49" s="643"/>
      <c r="D49" s="644"/>
      <c r="E49" s="732"/>
      <c r="F49" s="733"/>
      <c r="G49" s="733"/>
      <c r="H49" s="733"/>
      <c r="I49" s="734"/>
      <c r="J49" s="291" t="str">
        <f>IF(AND('Mapa final SI'!$AC$28="Muy Baja",'Mapa final SI'!$AE$28="Leve"),CONCATENATE("R4C",'Mapa final SI'!$S$28),"")</f>
        <v/>
      </c>
      <c r="K49" s="292" t="str">
        <f>IF(AND('Mapa final SI'!$AC$29="Muy Baja",'Mapa final SI'!$AE$29="Leve"),CONCATENATE("R4C",'Mapa final SI'!$S$29),"")</f>
        <v/>
      </c>
      <c r="L49" s="292" t="str">
        <f>IF(AND('Mapa final SI'!$AC$30="Muy Baja",'Mapa final SI'!$AE$30="Leve"),CONCATENATE("R4C",'Mapa final SI'!$S$30),"")</f>
        <v/>
      </c>
      <c r="M49" s="292" t="str">
        <f>IF(AND('Mapa final SI'!$AC$31="Muy Baja",'Mapa final SI'!$AE$31="Leve"),CONCATENATE("R4C",'Mapa final SI'!$S$31),"")</f>
        <v/>
      </c>
      <c r="N49" s="292" t="str">
        <f>IF(AND('Mapa final SI'!$AC$32="Muy Baja",'Mapa final SI'!$AE$32="Leve"),CONCATENATE("R4C",'Mapa final SI'!$S$32),"")</f>
        <v/>
      </c>
      <c r="O49" s="293" t="str">
        <f>IF(AND('Mapa final SI'!$AC$33="Muy Baja",'Mapa final SI'!$AE$33="Leve"),CONCATENATE("R4C",'Mapa final SI'!$S$33),"")</f>
        <v/>
      </c>
      <c r="P49" s="291" t="str">
        <f>IF(AND('Mapa final SI'!$AC$28="Muy Baja",'Mapa final SI'!$AE$28="Menor"),CONCATENATE("R4C",'Mapa final SI'!$S$28),"")</f>
        <v/>
      </c>
      <c r="Q49" s="292" t="str">
        <f>IF(AND('Mapa final SI'!$AC$29="Muy Baja",'Mapa final SI'!$AE$29="Menor"),CONCATENATE("R4C",'Mapa final SI'!$S$29),"")</f>
        <v/>
      </c>
      <c r="R49" s="292" t="str">
        <f>IF(AND('Mapa final SI'!$AC$30="Muy Baja",'Mapa final SI'!$AE$30="Menor"),CONCATENATE("R4C",'Mapa final SI'!$S$30),"")</f>
        <v/>
      </c>
      <c r="S49" s="292" t="str">
        <f>IF(AND('Mapa final SI'!$AC$31="Muy Baja",'Mapa final SI'!$AE$31="Menor"),CONCATENATE("R4C",'Mapa final SI'!$S$31),"")</f>
        <v/>
      </c>
      <c r="T49" s="292" t="str">
        <f>IF(AND('Mapa final SI'!$AC$32="Muy Baja",'Mapa final SI'!$AE$32="Menor"),CONCATENATE("R4C",'Mapa final SI'!$S$32),"")</f>
        <v/>
      </c>
      <c r="U49" s="293" t="str">
        <f>IF(AND('Mapa final SI'!$AC$33="Muy Baja",'Mapa final SI'!$AE$33="Menor"),CONCATENATE("R4C",'Mapa final SI'!$S$33),"")</f>
        <v/>
      </c>
      <c r="V49" s="282" t="str">
        <f>IF(AND('Mapa final SI'!$AC$28="Muy Baja",'Mapa final SI'!$AE$28="Moderado"),CONCATENATE("R4C",'Mapa final SI'!$S$28),"")</f>
        <v/>
      </c>
      <c r="W49" s="283" t="str">
        <f>IF(AND('Mapa final SI'!$AC$29="Muy Baja",'Mapa final SI'!$AE$29="Moderado"),CONCATENATE("R4C",'Mapa final SI'!$S$29),"")</f>
        <v/>
      </c>
      <c r="X49" s="283" t="str">
        <f>IF(AND('Mapa final SI'!$AC$30="Muy Baja",'Mapa final SI'!$AE$30="Moderado"),CONCATENATE("R4C",'Mapa final SI'!$S$30),"")</f>
        <v/>
      </c>
      <c r="Y49" s="283" t="str">
        <f>IF(AND('Mapa final SI'!$AC$31="Muy Baja",'Mapa final SI'!$AE$31="Moderado"),CONCATENATE("R4C",'Mapa final SI'!$S$31),"")</f>
        <v/>
      </c>
      <c r="Z49" s="283" t="str">
        <f>IF(AND('Mapa final SI'!$AC$32="Muy Baja",'Mapa final SI'!$AE$32="Moderado"),CONCATENATE("R4C",'Mapa final SI'!$S$32),"")</f>
        <v/>
      </c>
      <c r="AA49" s="284" t="str">
        <f>IF(AND('Mapa final SI'!$AC$33="Muy Baja",'Mapa final SI'!$AE$33="Moderado"),CONCATENATE("R4C",'Mapa final SI'!$S$33),"")</f>
        <v/>
      </c>
      <c r="AB49" s="267" t="str">
        <f>IF(AND('Mapa final SI'!$AC$28="Muy Baja",'Mapa final SI'!$AE$28="Mayor"),CONCATENATE("R4C",'Mapa final SI'!$S$28),"")</f>
        <v/>
      </c>
      <c r="AC49" s="268" t="str">
        <f>IF(AND('Mapa final SI'!$AC$29="Muy Baja",'Mapa final SI'!$AE$29="Mayor"),CONCATENATE("R4C",'Mapa final SI'!$S$29),"")</f>
        <v/>
      </c>
      <c r="AD49" s="268" t="str">
        <f>IF(AND('Mapa final SI'!$AC$30="Muy Baja",'Mapa final SI'!$AE$30="Mayor"),CONCATENATE("R4C",'Mapa final SI'!$S$30),"")</f>
        <v/>
      </c>
      <c r="AE49" s="268" t="str">
        <f>IF(AND('Mapa final SI'!$AC$31="Muy Baja",'Mapa final SI'!$AE$31="Mayor"),CONCATENATE("R4C",'Mapa final SI'!$S$31),"")</f>
        <v/>
      </c>
      <c r="AF49" s="268" t="str">
        <f>IF(AND('Mapa final SI'!$AC$32="Muy Baja",'Mapa final SI'!$AE$32="Mayor"),CONCATENATE("R4C",'Mapa final SI'!$S$32),"")</f>
        <v/>
      </c>
      <c r="AG49" s="269" t="str">
        <f>IF(AND('Mapa final SI'!$AC$33="Muy Baja",'Mapa final SI'!$AE$33="Mayor"),CONCATENATE("R4C",'Mapa final SI'!$S$33),"")</f>
        <v/>
      </c>
      <c r="AH49" s="270" t="str">
        <f>IF(AND('Mapa final SI'!$AC$28="Muy Baja",'Mapa final SI'!$AE$28="Catastrófico"),CONCATENATE("R4C",'Mapa final SI'!$S$28),"")</f>
        <v/>
      </c>
      <c r="AI49" s="271" t="str">
        <f>IF(AND('Mapa final SI'!$AC$29="Muy Baja",'Mapa final SI'!$AE$29="Catastrófico"),CONCATENATE("R4C",'Mapa final SI'!$S$29),"")</f>
        <v/>
      </c>
      <c r="AJ49" s="271" t="str">
        <f>IF(AND('Mapa final SI'!$AC$30="Muy Baja",'Mapa final SI'!$AE$30="Catastrófico"),CONCATENATE("R4C",'Mapa final SI'!$S$30),"")</f>
        <v/>
      </c>
      <c r="AK49" s="271" t="str">
        <f>IF(AND('Mapa final SI'!$AC$31="Muy Baja",'Mapa final SI'!$AE$31="Catastrófico"),CONCATENATE("R4C",'Mapa final SI'!$S$31),"")</f>
        <v/>
      </c>
      <c r="AL49" s="271" t="str">
        <f>IF(AND('Mapa final SI'!$AC$32="Muy Baja",'Mapa final SI'!$AE$32="Catastrófico"),CONCATENATE("R4C",'Mapa final SI'!$S$32),"")</f>
        <v/>
      </c>
      <c r="AM49" s="272"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3"/>
      <c r="C50" s="643"/>
      <c r="D50" s="644"/>
      <c r="E50" s="732"/>
      <c r="F50" s="733"/>
      <c r="G50" s="733"/>
      <c r="H50" s="733"/>
      <c r="I50" s="734"/>
      <c r="J50" s="291" t="str">
        <f>IF(AND('Mapa final SI'!$AC$34="Muy Baja",'Mapa final SI'!$AE$34="Leve"),CONCATENATE("R5C",'Mapa final SI'!$S$34),"")</f>
        <v/>
      </c>
      <c r="K50" s="292" t="str">
        <f>IF(AND('Mapa final SI'!$AC$35="Muy Baja",'Mapa final SI'!$AE$35="Leve"),CONCATENATE("R5C",'Mapa final SI'!$S$35),"")</f>
        <v/>
      </c>
      <c r="L50" s="292" t="str">
        <f>IF(AND('Mapa final SI'!$AC$36="Muy Baja",'Mapa final SI'!$AE$36="Leve"),CONCATENATE("R5C",'Mapa final SI'!$S$36),"")</f>
        <v/>
      </c>
      <c r="M50" s="292" t="str">
        <f>IF(AND('Mapa final SI'!$AC$37="Muy Baja",'Mapa final SI'!$AE$37="Leve"),CONCATENATE("R5C",'Mapa final SI'!$S$37),"")</f>
        <v/>
      </c>
      <c r="N50" s="292" t="str">
        <f>IF(AND('Mapa final SI'!$AC$38="Muy Baja",'Mapa final SI'!$AE$38="Leve"),CONCATENATE("R5C",'Mapa final SI'!$S$38),"")</f>
        <v/>
      </c>
      <c r="O50" s="293" t="str">
        <f>IF(AND('Mapa final SI'!$AC$39="Muy Baja",'Mapa final SI'!$AE$39="Leve"),CONCATENATE("R5C",'Mapa final SI'!$S$39),"")</f>
        <v/>
      </c>
      <c r="P50" s="291" t="str">
        <f>IF(AND('Mapa final SI'!$AC$34="Muy Baja",'Mapa final SI'!$AE$34="Menor"),CONCATENATE("R5C",'Mapa final SI'!$S$34),"")</f>
        <v/>
      </c>
      <c r="Q50" s="292" t="str">
        <f>IF(AND('Mapa final SI'!$AC$35="Muy Baja",'Mapa final SI'!$AE$35="Menor"),CONCATENATE("R5C",'Mapa final SI'!$S$35),"")</f>
        <v/>
      </c>
      <c r="R50" s="292" t="str">
        <f>IF(AND('Mapa final SI'!$AC$36="Muy Baja",'Mapa final SI'!$AE$36="Menor"),CONCATENATE("R5C",'Mapa final SI'!$S$36),"")</f>
        <v/>
      </c>
      <c r="S50" s="292" t="str">
        <f>IF(AND('Mapa final SI'!$AC$37="Muy Baja",'Mapa final SI'!$AE$37="Menor"),CONCATENATE("R5C",'Mapa final SI'!$S$37),"")</f>
        <v/>
      </c>
      <c r="T50" s="292" t="str">
        <f>IF(AND('Mapa final SI'!$AC$38="Muy Baja",'Mapa final SI'!$AE$38="Menor"),CONCATENATE("R5C",'Mapa final SI'!$S$38),"")</f>
        <v/>
      </c>
      <c r="U50" s="293" t="str">
        <f>IF(AND('Mapa final SI'!$AC$39="Muy Baja",'Mapa final SI'!$AE$39="Menor"),CONCATENATE("R5C",'Mapa final SI'!$S$39),"")</f>
        <v/>
      </c>
      <c r="V50" s="282" t="str">
        <f>IF(AND('Mapa final SI'!$AC$34="Muy Baja",'Mapa final SI'!$AE$34="Moderado"),CONCATENATE("R5C",'Mapa final SI'!$S$34),"")</f>
        <v/>
      </c>
      <c r="W50" s="283" t="str">
        <f>IF(AND('Mapa final SI'!$AC$35="Muy Baja",'Mapa final SI'!$AE$35="Moderado"),CONCATENATE("R5C",'Mapa final SI'!$S$35),"")</f>
        <v/>
      </c>
      <c r="X50" s="283" t="str">
        <f>IF(AND('Mapa final SI'!$AC$36="Muy Baja",'Mapa final SI'!$AE$36="Moderado"),CONCATENATE("R5C",'Mapa final SI'!$S$36),"")</f>
        <v/>
      </c>
      <c r="Y50" s="283" t="str">
        <f>IF(AND('Mapa final SI'!$AC$37="Muy Baja",'Mapa final SI'!$AE$37="Moderado"),CONCATENATE("R5C",'Mapa final SI'!$S$37),"")</f>
        <v/>
      </c>
      <c r="Z50" s="283" t="str">
        <f>IF(AND('Mapa final SI'!$AC$38="Muy Baja",'Mapa final SI'!$AE$38="Moderado"),CONCATENATE("R5C",'Mapa final SI'!$S$38),"")</f>
        <v/>
      </c>
      <c r="AA50" s="284" t="str">
        <f>IF(AND('Mapa final SI'!$AC$39="Muy Baja",'Mapa final SI'!$AE$39="Moderado"),CONCATENATE("R5C",'Mapa final SI'!$S$39),"")</f>
        <v/>
      </c>
      <c r="AB50" s="267" t="str">
        <f>IF(AND('Mapa final SI'!$AC$34="Muy Baja",'Mapa final SI'!$AE$34="Mayor"),CONCATENATE("R5C",'Mapa final SI'!$S$34),"")</f>
        <v/>
      </c>
      <c r="AC50" s="268" t="str">
        <f>IF(AND('Mapa final SI'!$AC$35="Muy Baja",'Mapa final SI'!$AE$35="Mayor"),CONCATENATE("R5C",'Mapa final SI'!$S$35),"")</f>
        <v/>
      </c>
      <c r="AD50" s="268" t="str">
        <f>IF(AND('Mapa final SI'!$AC$36="Muy Baja",'Mapa final SI'!$AE$36="Mayor"),CONCATENATE("R5C",'Mapa final SI'!$S$36),"")</f>
        <v/>
      </c>
      <c r="AE50" s="268" t="str">
        <f>IF(AND('Mapa final SI'!$AC$37="Muy Baja",'Mapa final SI'!$AE$37="Mayor"),CONCATENATE("R5C",'Mapa final SI'!$S$37),"")</f>
        <v/>
      </c>
      <c r="AF50" s="268" t="str">
        <f>IF(AND('Mapa final SI'!$AC$38="Muy Baja",'Mapa final SI'!$AE$38="Mayor"),CONCATENATE("R5C",'Mapa final SI'!$S$38),"")</f>
        <v/>
      </c>
      <c r="AG50" s="269" t="str">
        <f>IF(AND('Mapa final SI'!$AC$39="Muy Baja",'Mapa final SI'!$AE$39="Mayor"),CONCATENATE("R5C",'Mapa final SI'!$S$39),"")</f>
        <v/>
      </c>
      <c r="AH50" s="270" t="str">
        <f>IF(AND('Mapa final SI'!$AC$34="Muy Baja",'Mapa final SI'!$AE$34="Catastrófico"),CONCATENATE("R5C",'Mapa final SI'!$S$34),"")</f>
        <v/>
      </c>
      <c r="AI50" s="271" t="str">
        <f>IF(AND('Mapa final SI'!$AC$35="Muy Baja",'Mapa final SI'!$AE$35="Catastrófico"),CONCATENATE("R5C",'Mapa final SI'!$S$35),"")</f>
        <v/>
      </c>
      <c r="AJ50" s="271" t="str">
        <f>IF(AND('Mapa final SI'!$AC$36="Muy Baja",'Mapa final SI'!$AE$36="Catastrófico"),CONCATENATE("R5C",'Mapa final SI'!$S$36),"")</f>
        <v/>
      </c>
      <c r="AK50" s="271" t="str">
        <f>IF(AND('Mapa final SI'!$AC$37="Muy Baja",'Mapa final SI'!$AE$37="Catastrófico"),CONCATENATE("R5C",'Mapa final SI'!$S$37),"")</f>
        <v/>
      </c>
      <c r="AL50" s="271" t="str">
        <f>IF(AND('Mapa final SI'!$AC$38="Muy Baja",'Mapa final SI'!$AE$38="Catastrófico"),CONCATENATE("R5C",'Mapa final SI'!$S$38),"")</f>
        <v/>
      </c>
      <c r="AM50" s="272"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3"/>
      <c r="C51" s="643"/>
      <c r="D51" s="644"/>
      <c r="E51" s="732"/>
      <c r="F51" s="733"/>
      <c r="G51" s="733"/>
      <c r="H51" s="733"/>
      <c r="I51" s="734"/>
      <c r="J51" s="291" t="str">
        <f>IF(AND('Mapa final SI'!$AC$40="Muy Baja",'Mapa final SI'!$AE$40="Leve"),CONCATENATE("R6C",'Mapa final SI'!$S$40),"")</f>
        <v/>
      </c>
      <c r="K51" s="292" t="str">
        <f>IF(AND('Mapa final SI'!$AC$41="Muy Baja",'Mapa final SI'!$AE$41="Leve"),CONCATENATE("R6C",'Mapa final SI'!$S$41),"")</f>
        <v/>
      </c>
      <c r="L51" s="292" t="str">
        <f>IF(AND('Mapa final SI'!$AC$42="Muy Baja",'Mapa final SI'!$AE$42="Leve"),CONCATENATE("R6C",'Mapa final SI'!$S$42),"")</f>
        <v/>
      </c>
      <c r="M51" s="292" t="str">
        <f>IF(AND('Mapa final SI'!$AC$43="Muy Baja",'Mapa final SI'!$AE$43="Leve"),CONCATENATE("R6C",'Mapa final SI'!$S$43),"")</f>
        <v/>
      </c>
      <c r="N51" s="292" t="str">
        <f>IF(AND('Mapa final SI'!$AC$44="Muy Baja",'Mapa final SI'!$AE$44="Leve"),CONCATENATE("R6C",'Mapa final SI'!$S$44),"")</f>
        <v/>
      </c>
      <c r="O51" s="293" t="str">
        <f>IF(AND('Mapa final SI'!$AC$45="Muy Baja",'Mapa final SI'!$AE$45="Leve"),CONCATENATE("R6C",'Mapa final SI'!$S$45),"")</f>
        <v/>
      </c>
      <c r="P51" s="291" t="str">
        <f>IF(AND('Mapa final SI'!$AC$40="Muy Baja",'Mapa final SI'!$AE$40="Menor"),CONCATENATE("R6C",'Mapa final SI'!$S$40),"")</f>
        <v/>
      </c>
      <c r="Q51" s="292" t="str">
        <f>IF(AND('Mapa final SI'!$AC$41="Muy Baja",'Mapa final SI'!$AE$41="Menor"),CONCATENATE("R6C",'Mapa final SI'!$S$41),"")</f>
        <v/>
      </c>
      <c r="R51" s="292" t="str">
        <f>IF(AND('Mapa final SI'!$AC$42="Muy Baja",'Mapa final SI'!$AE$42="Menor"),CONCATENATE("R6C",'Mapa final SI'!$S$42),"")</f>
        <v/>
      </c>
      <c r="S51" s="292" t="str">
        <f>IF(AND('Mapa final SI'!$AC$43="Muy Baja",'Mapa final SI'!$AE$43="Menor"),CONCATENATE("R6C",'Mapa final SI'!$S$43),"")</f>
        <v/>
      </c>
      <c r="T51" s="292" t="str">
        <f>IF(AND('Mapa final SI'!$AC$44="Muy Baja",'Mapa final SI'!$AE$44="Menor"),CONCATENATE("R6C",'Mapa final SI'!$S$44),"")</f>
        <v/>
      </c>
      <c r="U51" s="293" t="str">
        <f>IF(AND('Mapa final SI'!$AC$45="Muy Baja",'Mapa final SI'!$AE$45="Menor"),CONCATENATE("R6C",'Mapa final SI'!$S$45),"")</f>
        <v/>
      </c>
      <c r="V51" s="282" t="str">
        <f>IF(AND('Mapa final SI'!$AC$40="Muy Baja",'Mapa final SI'!$AE$40="Moderado"),CONCATENATE("R6C",'Mapa final SI'!$S$40),"")</f>
        <v/>
      </c>
      <c r="W51" s="283" t="str">
        <f>IF(AND('Mapa final SI'!$AC$41="Muy Baja",'Mapa final SI'!$AE$41="Moderado"),CONCATENATE("R6C",'Mapa final SI'!$S$41),"")</f>
        <v/>
      </c>
      <c r="X51" s="283" t="str">
        <f>IF(AND('Mapa final SI'!$AC$42="Muy Baja",'Mapa final SI'!$AE$42="Moderado"),CONCATENATE("R6C",'Mapa final SI'!$S$42),"")</f>
        <v/>
      </c>
      <c r="Y51" s="283" t="str">
        <f>IF(AND('Mapa final SI'!$AC$43="Muy Baja",'Mapa final SI'!$AE$43="Moderado"),CONCATENATE("R6C",'Mapa final SI'!$S$43),"")</f>
        <v/>
      </c>
      <c r="Z51" s="283" t="str">
        <f>IF(AND('Mapa final SI'!$AC$44="Muy Baja",'Mapa final SI'!$AE$44="Moderado"),CONCATENATE("R6C",'Mapa final SI'!$S$44),"")</f>
        <v/>
      </c>
      <c r="AA51" s="284" t="str">
        <f>IF(AND('Mapa final SI'!$AC$45="Muy Baja",'Mapa final SI'!$AE$45="Moderado"),CONCATENATE("R6C",'Mapa final SI'!$S$45),"")</f>
        <v/>
      </c>
      <c r="AB51" s="267" t="str">
        <f>IF(AND('Mapa final SI'!$AC$40="Muy Baja",'Mapa final SI'!$AE$40="Mayor"),CONCATENATE("R6C",'Mapa final SI'!$S$40),"")</f>
        <v/>
      </c>
      <c r="AC51" s="268" t="str">
        <f>IF(AND('Mapa final SI'!$AC$41="Muy Baja",'Mapa final SI'!$AE$41="Mayor"),CONCATENATE("R6C",'Mapa final SI'!$S$41),"")</f>
        <v/>
      </c>
      <c r="AD51" s="268" t="str">
        <f>IF(AND('Mapa final SI'!$AC$42="Muy Baja",'Mapa final SI'!$AE$42="Mayor"),CONCATENATE("R6C",'Mapa final SI'!$S$42),"")</f>
        <v/>
      </c>
      <c r="AE51" s="268" t="str">
        <f>IF(AND('Mapa final SI'!$AC$43="Muy Baja",'Mapa final SI'!$AE$43="Mayor"),CONCATENATE("R6C",'Mapa final SI'!$S$43),"")</f>
        <v/>
      </c>
      <c r="AF51" s="268" t="str">
        <f>IF(AND('Mapa final SI'!$AC$44="Muy Baja",'Mapa final SI'!$AE$44="Mayor"),CONCATENATE("R6C",'Mapa final SI'!$S$44),"")</f>
        <v/>
      </c>
      <c r="AG51" s="269" t="str">
        <f>IF(AND('Mapa final SI'!$AC$45="Muy Baja",'Mapa final SI'!$AE$45="Mayor"),CONCATENATE("R6C",'Mapa final SI'!$S$45),"")</f>
        <v/>
      </c>
      <c r="AH51" s="270" t="str">
        <f>IF(AND('Mapa final SI'!$AC$40="Muy Baja",'Mapa final SI'!$AE$40="Catastrófico"),CONCATENATE("R6C",'Mapa final SI'!$S$40),"")</f>
        <v/>
      </c>
      <c r="AI51" s="271" t="str">
        <f>IF(AND('Mapa final SI'!$AC$41="Muy Baja",'Mapa final SI'!$AE$41="Catastrófico"),CONCATENATE("R6C",'Mapa final SI'!$S$41),"")</f>
        <v/>
      </c>
      <c r="AJ51" s="271" t="str">
        <f>IF(AND('Mapa final SI'!$AC$42="Muy Baja",'Mapa final SI'!$AE$42="Catastrófico"),CONCATENATE("R6C",'Mapa final SI'!$S$42),"")</f>
        <v/>
      </c>
      <c r="AK51" s="271" t="str">
        <f>IF(AND('Mapa final SI'!$AC$43="Muy Baja",'Mapa final SI'!$AE$43="Catastrófico"),CONCATENATE("R6C",'Mapa final SI'!$S$43),"")</f>
        <v/>
      </c>
      <c r="AL51" s="271" t="str">
        <f>IF(AND('Mapa final SI'!$AC$44="Muy Baja",'Mapa final SI'!$AE$44="Catastrófico"),CONCATENATE("R6C",'Mapa final SI'!$S$44),"")</f>
        <v/>
      </c>
      <c r="AM51" s="272"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3"/>
      <c r="C52" s="643"/>
      <c r="D52" s="644"/>
      <c r="E52" s="732"/>
      <c r="F52" s="733"/>
      <c r="G52" s="733"/>
      <c r="H52" s="733"/>
      <c r="I52" s="734"/>
      <c r="J52" s="291" t="str">
        <f>IF(AND('Mapa final SI'!$AC$46="Muy Baja",'Mapa final SI'!$AE$46="Leve"),CONCATENATE("R7C",'Mapa final SI'!$S$46),"")</f>
        <v/>
      </c>
      <c r="K52" s="292" t="str">
        <f>IF(AND('Mapa final SI'!$AC$47="Muy Baja",'Mapa final SI'!$AE$47="Leve"),CONCATENATE("R7C",'Mapa final SI'!$S$47),"")</f>
        <v/>
      </c>
      <c r="L52" s="292" t="str">
        <f>IF(AND('Mapa final SI'!$AC$48="Muy Baja",'Mapa final SI'!$AE$48="Leve"),CONCATENATE("R7C",'Mapa final SI'!$S$48),"")</f>
        <v/>
      </c>
      <c r="M52" s="292" t="str">
        <f>IF(AND('Mapa final SI'!$AC$49="Muy Baja",'Mapa final SI'!$AE$49="Leve"),CONCATENATE("R7C",'Mapa final SI'!$S$49),"")</f>
        <v/>
      </c>
      <c r="N52" s="292" t="str">
        <f>IF(AND('Mapa final SI'!$AC$50="Muy Baja",'Mapa final SI'!$AE$50="Leve"),CONCATENATE("R7C",'Mapa final SI'!$S$50),"")</f>
        <v/>
      </c>
      <c r="O52" s="293" t="str">
        <f>IF(AND('Mapa final SI'!$AC$51="Muy Baja",'Mapa final SI'!$AE$51="Leve"),CONCATENATE("R7C",'Mapa final SI'!$S$51),"")</f>
        <v/>
      </c>
      <c r="P52" s="291" t="str">
        <f>IF(AND('Mapa final SI'!$AC$46="Muy Baja",'Mapa final SI'!$AE$46="Menor"),CONCATENATE("R7C",'Mapa final SI'!$S$46),"")</f>
        <v/>
      </c>
      <c r="Q52" s="292" t="str">
        <f>IF(AND('Mapa final SI'!$AC$47="Muy Baja",'Mapa final SI'!$AE$47="Menor"),CONCATENATE("R7C",'Mapa final SI'!$S$47),"")</f>
        <v/>
      </c>
      <c r="R52" s="292" t="str">
        <f>IF(AND('Mapa final SI'!$AC$48="Muy Baja",'Mapa final SI'!$AE$48="Menor"),CONCATENATE("R7C",'Mapa final SI'!$S$48),"")</f>
        <v/>
      </c>
      <c r="S52" s="292" t="str">
        <f>IF(AND('Mapa final SI'!$AC$49="Muy Baja",'Mapa final SI'!$AE$49="Menor"),CONCATENATE("R7C",'Mapa final SI'!$S$49),"")</f>
        <v/>
      </c>
      <c r="T52" s="292" t="str">
        <f>IF(AND('Mapa final SI'!$AC$50="Muy Baja",'Mapa final SI'!$AE$50="Menor"),CONCATENATE("R7C",'Mapa final SI'!$S$50),"")</f>
        <v/>
      </c>
      <c r="U52" s="293" t="str">
        <f>IF(AND('Mapa final SI'!$AC$51="Muy Baja",'Mapa final SI'!$AE$51="Menor"),CONCATENATE("R7C",'Mapa final SI'!$S$51),"")</f>
        <v/>
      </c>
      <c r="V52" s="282" t="str">
        <f>IF(AND('Mapa final SI'!$AC$46="Muy Baja",'Mapa final SI'!$AE$46="Moderado"),CONCATENATE("R7C",'Mapa final SI'!$S$46),"")</f>
        <v/>
      </c>
      <c r="W52" s="283" t="str">
        <f>IF(AND('Mapa final SI'!$AC$47="Muy Baja",'Mapa final SI'!$AE$47="Moderado"),CONCATENATE("R7C",'Mapa final SI'!$S$47),"")</f>
        <v/>
      </c>
      <c r="X52" s="283" t="str">
        <f>IF(AND('Mapa final SI'!$AC$48="Muy Baja",'Mapa final SI'!$AE$48="Moderado"),CONCATENATE("R7C",'Mapa final SI'!$S$48),"")</f>
        <v/>
      </c>
      <c r="Y52" s="283" t="str">
        <f>IF(AND('Mapa final SI'!$AC$49="Muy Baja",'Mapa final SI'!$AE$49="Moderado"),CONCATENATE("R7C",'Mapa final SI'!$S$49),"")</f>
        <v/>
      </c>
      <c r="Z52" s="283" t="str">
        <f>IF(AND('Mapa final SI'!$AC$50="Muy Baja",'Mapa final SI'!$AE$50="Moderado"),CONCATENATE("R7C",'Mapa final SI'!$S$50),"")</f>
        <v/>
      </c>
      <c r="AA52" s="284" t="str">
        <f>IF(AND('Mapa final SI'!$AC$51="Muy Baja",'Mapa final SI'!$AE$51="Moderado"),CONCATENATE("R7C",'Mapa final SI'!$S$51),"")</f>
        <v/>
      </c>
      <c r="AB52" s="267" t="str">
        <f>IF(AND('Mapa final SI'!$AC$46="Muy Baja",'Mapa final SI'!$AE$46="Mayor"),CONCATENATE("R7C",'Mapa final SI'!$S$46),"")</f>
        <v/>
      </c>
      <c r="AC52" s="268" t="str">
        <f>IF(AND('Mapa final SI'!$AC$47="Muy Baja",'Mapa final SI'!$AE$47="Mayor"),CONCATENATE("R7C",'Mapa final SI'!$S$47),"")</f>
        <v/>
      </c>
      <c r="AD52" s="268" t="str">
        <f>IF(AND('Mapa final SI'!$AC$48="Muy Baja",'Mapa final SI'!$AE$48="Mayor"),CONCATENATE("R7C",'Mapa final SI'!$S$48),"")</f>
        <v/>
      </c>
      <c r="AE52" s="268" t="str">
        <f>IF(AND('Mapa final SI'!$AC$49="Muy Baja",'Mapa final SI'!$AE$49="Mayor"),CONCATENATE("R7C",'Mapa final SI'!$S$49),"")</f>
        <v/>
      </c>
      <c r="AF52" s="268" t="str">
        <f>IF(AND('Mapa final SI'!$AC$50="Muy Baja",'Mapa final SI'!$AE$50="Mayor"),CONCATENATE("R7C",'Mapa final SI'!$S$50),"")</f>
        <v/>
      </c>
      <c r="AG52" s="269" t="str">
        <f>IF(AND('Mapa final SI'!$AC$51="Muy Baja",'Mapa final SI'!$AE$51="Mayor"),CONCATENATE("R7C",'Mapa final SI'!$S$51),"")</f>
        <v/>
      </c>
      <c r="AH52" s="270" t="str">
        <f>IF(AND('Mapa final SI'!$AC$46="Muy Baja",'Mapa final SI'!$AE$46="Catastrófico"),CONCATENATE("R7C",'Mapa final SI'!$S$46),"")</f>
        <v/>
      </c>
      <c r="AI52" s="271" t="str">
        <f>IF(AND('Mapa final SI'!$AC$47="Muy Baja",'Mapa final SI'!$AE$47="Catastrófico"),CONCATENATE("R7C",'Mapa final SI'!$S$47),"")</f>
        <v/>
      </c>
      <c r="AJ52" s="271" t="str">
        <f>IF(AND('Mapa final SI'!$AC$48="Muy Baja",'Mapa final SI'!$AE$48="Catastrófico"),CONCATENATE("R7C",'Mapa final SI'!$S$48),"")</f>
        <v/>
      </c>
      <c r="AK52" s="271" t="str">
        <f>IF(AND('Mapa final SI'!$AC$49="Muy Baja",'Mapa final SI'!$AE$49="Catastrófico"),CONCATENATE("R7C",'Mapa final SI'!$S$49),"")</f>
        <v/>
      </c>
      <c r="AL52" s="271" t="str">
        <f>IF(AND('Mapa final SI'!$AC$50="Muy Baja",'Mapa final SI'!$AE$50="Catastrófico"),CONCATENATE("R7C",'Mapa final SI'!$S$50),"")</f>
        <v/>
      </c>
      <c r="AM52" s="272"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3"/>
      <c r="C53" s="643"/>
      <c r="D53" s="644"/>
      <c r="E53" s="732"/>
      <c r="F53" s="733"/>
      <c r="G53" s="733"/>
      <c r="H53" s="733"/>
      <c r="I53" s="734"/>
      <c r="J53" s="291" t="str">
        <f>IF(AND('Mapa final SI'!$AC$52="Muy Baja",'Mapa final SI'!$AE$52="Leve"),CONCATENATE("R8C",'Mapa final SI'!$S$52),"")</f>
        <v/>
      </c>
      <c r="K53" s="292" t="str">
        <f>IF(AND('Mapa final SI'!$AC$53="Muy Baja",'Mapa final SI'!$AE$53="Leve"),CONCATENATE("R8C",'Mapa final SI'!$S$53),"")</f>
        <v/>
      </c>
      <c r="L53" s="292" t="str">
        <f>IF(AND('Mapa final SI'!$AC$54="Muy Baja",'Mapa final SI'!$AE$54="Leve"),CONCATENATE("R8C",'Mapa final SI'!$S$54),"")</f>
        <v/>
      </c>
      <c r="M53" s="292" t="str">
        <f>IF(AND('Mapa final SI'!$AC$55="Muy Baja",'Mapa final SI'!$AE$55="Leve"),CONCATENATE("R8C",'Mapa final SI'!$S$55),"")</f>
        <v/>
      </c>
      <c r="N53" s="292" t="str">
        <f>IF(AND('Mapa final SI'!$AC$56="Muy Baja",'Mapa final SI'!$AE$56="Leve"),CONCATENATE("R8C",'Mapa final SI'!$S$56),"")</f>
        <v/>
      </c>
      <c r="O53" s="293" t="str">
        <f>IF(AND('Mapa final SI'!$AC$57="Muy Baja",'Mapa final SI'!$AE$57="Leve"),CONCATENATE("R8C",'Mapa final SI'!$S$57),"")</f>
        <v/>
      </c>
      <c r="P53" s="291" t="str">
        <f>IF(AND('Mapa final SI'!$AC$52="Muy Baja",'Mapa final SI'!$AE$52="Menor"),CONCATENATE("R8C",'Mapa final SI'!$S$52),"")</f>
        <v/>
      </c>
      <c r="Q53" s="292" t="str">
        <f>IF(AND('Mapa final SI'!$AC$53="Muy Baja",'Mapa final SI'!$AE$53="Menor"),CONCATENATE("R8C",'Mapa final SI'!$S$53),"")</f>
        <v/>
      </c>
      <c r="R53" s="292" t="str">
        <f>IF(AND('Mapa final SI'!$AC$54="Muy Baja",'Mapa final SI'!$AE$54="Menor"),CONCATENATE("R8C",'Mapa final SI'!$S$54),"")</f>
        <v/>
      </c>
      <c r="S53" s="292" t="str">
        <f>IF(AND('Mapa final SI'!$AC$55="Muy Baja",'Mapa final SI'!$AE$55="Menor"),CONCATENATE("R8C",'Mapa final SI'!$S$55),"")</f>
        <v/>
      </c>
      <c r="T53" s="292" t="str">
        <f>IF(AND('Mapa final SI'!$AC$56="Muy Baja",'Mapa final SI'!$AE$56="Menor"),CONCATENATE("R8C",'Mapa final SI'!$S$56),"")</f>
        <v/>
      </c>
      <c r="U53" s="293" t="str">
        <f>IF(AND('Mapa final SI'!$AC$57="Muy Baja",'Mapa final SI'!$AE$57="Menor"),CONCATENATE("R8C",'Mapa final SI'!$S$57),"")</f>
        <v/>
      </c>
      <c r="V53" s="282" t="str">
        <f>IF(AND('Mapa final SI'!$AC$52="Muy Baja",'Mapa final SI'!$AE$52="Moderado"),CONCATENATE("R8C",'Mapa final SI'!$S$52),"")</f>
        <v/>
      </c>
      <c r="W53" s="283" t="str">
        <f>IF(AND('Mapa final SI'!$AC$53="Muy Baja",'Mapa final SI'!$AE$53="Moderado"),CONCATENATE("R8C",'Mapa final SI'!$S$53),"")</f>
        <v/>
      </c>
      <c r="X53" s="283" t="str">
        <f>IF(AND('Mapa final SI'!$AC$54="Muy Baja",'Mapa final SI'!$AE$54="Moderado"),CONCATENATE("R8C",'Mapa final SI'!$S$54),"")</f>
        <v/>
      </c>
      <c r="Y53" s="283" t="str">
        <f>IF(AND('Mapa final SI'!$AC$55="Muy Baja",'Mapa final SI'!$AE$55="Moderado"),CONCATENATE("R8C",'Mapa final SI'!$S$55),"")</f>
        <v/>
      </c>
      <c r="Z53" s="283" t="str">
        <f>IF(AND('Mapa final SI'!$AC$56="Muy Baja",'Mapa final SI'!$AE$56="Moderado"),CONCATENATE("R8C",'Mapa final SI'!$S$56),"")</f>
        <v/>
      </c>
      <c r="AA53" s="284" t="str">
        <f>IF(AND('Mapa final SI'!$AC$57="Muy Baja",'Mapa final SI'!$AE$57="Moderado"),CONCATENATE("R8C",'Mapa final SI'!$S$57),"")</f>
        <v/>
      </c>
      <c r="AB53" s="267" t="str">
        <f>IF(AND('Mapa final SI'!$AC$52="Muy Baja",'Mapa final SI'!$AE$52="Mayor"),CONCATENATE("R8C",'Mapa final SI'!$S$52),"")</f>
        <v/>
      </c>
      <c r="AC53" s="268" t="str">
        <f>IF(AND('Mapa final SI'!$AC$53="Muy Baja",'Mapa final SI'!$AE$53="Mayor"),CONCATENATE("R8C",'Mapa final SI'!$S$53),"")</f>
        <v/>
      </c>
      <c r="AD53" s="268" t="str">
        <f>IF(AND('Mapa final SI'!$AC$54="Muy Baja",'Mapa final SI'!$AE$54="Mayor"),CONCATENATE("R8C",'Mapa final SI'!$S$54),"")</f>
        <v/>
      </c>
      <c r="AE53" s="268" t="str">
        <f>IF(AND('Mapa final SI'!$AC$55="Muy Baja",'Mapa final SI'!$AE$55="Mayor"),CONCATENATE("R8C",'Mapa final SI'!$S$55),"")</f>
        <v/>
      </c>
      <c r="AF53" s="268" t="str">
        <f>IF(AND('Mapa final SI'!$AC$56="Muy Baja",'Mapa final SI'!$AE$56="Mayor"),CONCATENATE("R8C",'Mapa final SI'!$S$56),"")</f>
        <v/>
      </c>
      <c r="AG53" s="269" t="str">
        <f>IF(AND('Mapa final SI'!$AC$57="Muy Baja",'Mapa final SI'!$AE$57="Mayor"),CONCATENATE("R8C",'Mapa final SI'!$S$57),"")</f>
        <v/>
      </c>
      <c r="AH53" s="270" t="str">
        <f>IF(AND('Mapa final SI'!$AC$52="Muy Baja",'Mapa final SI'!$AE$52="Catastrófico"),CONCATENATE("R8C",'Mapa final SI'!$S$52),"")</f>
        <v/>
      </c>
      <c r="AI53" s="271" t="str">
        <f>IF(AND('Mapa final SI'!$AC$53="Muy Baja",'Mapa final SI'!$AE$53="Catastrófico"),CONCATENATE("R8C",'Mapa final SI'!$S$53),"")</f>
        <v/>
      </c>
      <c r="AJ53" s="271" t="str">
        <f>IF(AND('Mapa final SI'!$AC$54="Muy Baja",'Mapa final SI'!$AE$54="Catastrófico"),CONCATENATE("R8C",'Mapa final SI'!$S$54),"")</f>
        <v/>
      </c>
      <c r="AK53" s="271" t="str">
        <f>IF(AND('Mapa final SI'!$AC$55="Muy Baja",'Mapa final SI'!$AE$55="Catastrófico"),CONCATENATE("R8C",'Mapa final SI'!$S$55),"")</f>
        <v/>
      </c>
      <c r="AL53" s="271" t="str">
        <f>IF(AND('Mapa final SI'!$AC$56="Muy Baja",'Mapa final SI'!$AE$56="Catastrófico"),CONCATENATE("R8C",'Mapa final SI'!$S$56),"")</f>
        <v/>
      </c>
      <c r="AM53" s="272"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3"/>
      <c r="C54" s="643"/>
      <c r="D54" s="644"/>
      <c r="E54" s="732"/>
      <c r="F54" s="733"/>
      <c r="G54" s="733"/>
      <c r="H54" s="733"/>
      <c r="I54" s="734"/>
      <c r="J54" s="291" t="str">
        <f>IF(AND('Mapa final SI'!$AC$58="Muy Baja",'Mapa final SI'!$AE$58="Leve"),CONCATENATE("R9C",'Mapa final SI'!$S$58),"")</f>
        <v/>
      </c>
      <c r="K54" s="292" t="str">
        <f>IF(AND('Mapa final SI'!$AC$59="Muy Baja",'Mapa final SI'!$AE$59="Leve"),CONCATENATE("R9C",'Mapa final SI'!$S$59),"")</f>
        <v/>
      </c>
      <c r="L54" s="292" t="str">
        <f>IF(AND('Mapa final SI'!$AC$60="Muy Baja",'Mapa final SI'!$AE$60="Leve"),CONCATENATE("R9C",'Mapa final SI'!$S$60),"")</f>
        <v/>
      </c>
      <c r="M54" s="292" t="str">
        <f>IF(AND('Mapa final SI'!$AC$61="Muy Baja",'Mapa final SI'!$AE$61="Leve"),CONCATENATE("R9C",'Mapa final SI'!$S$61),"")</f>
        <v/>
      </c>
      <c r="N54" s="292" t="str">
        <f>IF(AND('Mapa final SI'!$AC$62="Muy Baja",'Mapa final SI'!$AE$62="Leve"),CONCATENATE("R9C",'Mapa final SI'!$S$62),"")</f>
        <v/>
      </c>
      <c r="O54" s="293" t="str">
        <f>IF(AND('Mapa final SI'!$AC$63="Muy Baja",'Mapa final SI'!$AE$63="Leve"),CONCATENATE("R9C",'Mapa final SI'!$S$63),"")</f>
        <v/>
      </c>
      <c r="P54" s="291" t="str">
        <f>IF(AND('Mapa final SI'!$AC$58="Muy Baja",'Mapa final SI'!$AE$58="Menor"),CONCATENATE("R9C",'Mapa final SI'!$S$58),"")</f>
        <v/>
      </c>
      <c r="Q54" s="292" t="str">
        <f>IF(AND('Mapa final SI'!$AC$59="Muy Baja",'Mapa final SI'!$AE$59="Menor"),CONCATENATE("R9C",'Mapa final SI'!$S$59),"")</f>
        <v/>
      </c>
      <c r="R54" s="292" t="str">
        <f>IF(AND('Mapa final SI'!$AC$60="Muy Baja",'Mapa final SI'!$AE$60="Menor"),CONCATENATE("R9C",'Mapa final SI'!$S$60),"")</f>
        <v/>
      </c>
      <c r="S54" s="292" t="str">
        <f>IF(AND('Mapa final SI'!$AC$61="Muy Baja",'Mapa final SI'!$AE$61="Menor"),CONCATENATE("R9C",'Mapa final SI'!$S$61),"")</f>
        <v/>
      </c>
      <c r="T54" s="292" t="str">
        <f>IF(AND('Mapa final SI'!$AC$62="Muy Baja",'Mapa final SI'!$AE$62="Menor"),CONCATENATE("R9C",'Mapa final SI'!$S$62),"")</f>
        <v/>
      </c>
      <c r="U54" s="293" t="str">
        <f>IF(AND('Mapa final SI'!$AC$63="Muy Baja",'Mapa final SI'!$AE$63="Menor"),CONCATENATE("R9C",'Mapa final SI'!$S$63),"")</f>
        <v/>
      </c>
      <c r="V54" s="282" t="str">
        <f>IF(AND('Mapa final SI'!$AC$58="Muy Baja",'Mapa final SI'!$AE$58="Moderado"),CONCATENATE("R9C",'Mapa final SI'!$S$58),"")</f>
        <v/>
      </c>
      <c r="W54" s="283" t="str">
        <f>IF(AND('Mapa final SI'!$AC$59="Muy Baja",'Mapa final SI'!$AE$59="Moderado"),CONCATENATE("R9C",'Mapa final SI'!$S$59),"")</f>
        <v/>
      </c>
      <c r="X54" s="283" t="str">
        <f>IF(AND('Mapa final SI'!$AC$60="Muy Baja",'Mapa final SI'!$AE$60="Moderado"),CONCATENATE("R9C",'Mapa final SI'!$S$60),"")</f>
        <v/>
      </c>
      <c r="Y54" s="283" t="str">
        <f>IF(AND('Mapa final SI'!$AC$61="Muy Baja",'Mapa final SI'!$AE$61="Moderado"),CONCATENATE("R9C",'Mapa final SI'!$S$61),"")</f>
        <v/>
      </c>
      <c r="Z54" s="283" t="str">
        <f>IF(AND('Mapa final SI'!$AC$62="Muy Baja",'Mapa final SI'!$AE$62="Moderado"),CONCATENATE("R9C",'Mapa final SI'!$S$62),"")</f>
        <v/>
      </c>
      <c r="AA54" s="284" t="str">
        <f>IF(AND('Mapa final SI'!$AC$63="Muy Baja",'Mapa final SI'!$AE$63="Moderado"),CONCATENATE("R9C",'Mapa final SI'!$S$63),"")</f>
        <v/>
      </c>
      <c r="AB54" s="267" t="str">
        <f>IF(AND('Mapa final SI'!$AC$58="Muy Baja",'Mapa final SI'!$AE$58="Mayor"),CONCATENATE("R9C",'Mapa final SI'!$S$58),"")</f>
        <v/>
      </c>
      <c r="AC54" s="268" t="str">
        <f>IF(AND('Mapa final SI'!$AC$59="Muy Baja",'Mapa final SI'!$AE$59="Mayor"),CONCATENATE("R9C",'Mapa final SI'!$S$59),"")</f>
        <v/>
      </c>
      <c r="AD54" s="268" t="str">
        <f>IF(AND('Mapa final SI'!$AC$60="Muy Baja",'Mapa final SI'!$AE$60="Mayor"),CONCATENATE("R9C",'Mapa final SI'!$S$60),"")</f>
        <v/>
      </c>
      <c r="AE54" s="268" t="str">
        <f>IF(AND('Mapa final SI'!$AC$61="Muy Baja",'Mapa final SI'!$AE$61="Mayor"),CONCATENATE("R9C",'Mapa final SI'!$S$61),"")</f>
        <v/>
      </c>
      <c r="AF54" s="268" t="str">
        <f>IF(AND('Mapa final SI'!$AC$62="Muy Baja",'Mapa final SI'!$AE$62="Mayor"),CONCATENATE("R9C",'Mapa final SI'!$S$62),"")</f>
        <v/>
      </c>
      <c r="AG54" s="269" t="str">
        <f>IF(AND('Mapa final SI'!$AC$63="Muy Baja",'Mapa final SI'!$AE$63="Mayor"),CONCATENATE("R9C",'Mapa final SI'!$S$63),"")</f>
        <v/>
      </c>
      <c r="AH54" s="270" t="str">
        <f>IF(AND('Mapa final SI'!$AC$58="Muy Baja",'Mapa final SI'!$AE$58="Catastrófico"),CONCATENATE("R9C",'Mapa final SI'!$S$58),"")</f>
        <v/>
      </c>
      <c r="AI54" s="271" t="str">
        <f>IF(AND('Mapa final SI'!$AC$59="Muy Baja",'Mapa final SI'!$AE$59="Catastrófico"),CONCATENATE("R9C",'Mapa final SI'!$S$59),"")</f>
        <v/>
      </c>
      <c r="AJ54" s="271" t="str">
        <f>IF(AND('Mapa final SI'!$AC$60="Muy Baja",'Mapa final SI'!$AE$60="Catastrófico"),CONCATENATE("R9C",'Mapa final SI'!$S$60),"")</f>
        <v/>
      </c>
      <c r="AK54" s="271" t="str">
        <f>IF(AND('Mapa final SI'!$AC$61="Muy Baja",'Mapa final SI'!$AE$61="Catastrófico"),CONCATENATE("R9C",'Mapa final SI'!$S$61),"")</f>
        <v/>
      </c>
      <c r="AL54" s="271" t="str">
        <f>IF(AND('Mapa final SI'!$AC$62="Muy Baja",'Mapa final SI'!$AE$62="Catastrófico"),CONCATENATE("R9C",'Mapa final SI'!$S$62),"")</f>
        <v/>
      </c>
      <c r="AM54" s="272"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3"/>
      <c r="C55" s="643"/>
      <c r="D55" s="644"/>
      <c r="E55" s="735"/>
      <c r="F55" s="736"/>
      <c r="G55" s="736"/>
      <c r="H55" s="736"/>
      <c r="I55" s="737"/>
      <c r="J55" s="294" t="str">
        <f>IF(AND('Mapa final SI'!$AC$64="Muy Baja",'Mapa final SI'!$AE$64="Leve"),CONCATENATE("R10C",'Mapa final SI'!$S$64),"")</f>
        <v/>
      </c>
      <c r="K55" s="295" t="str">
        <f>IF(AND('Mapa final SI'!$AC$65="Muy Baja",'Mapa final SI'!$AE$65="Leve"),CONCATENATE("R10C",'Mapa final SI'!$S$65),"")</f>
        <v/>
      </c>
      <c r="L55" s="295" t="str">
        <f>IF(AND('Mapa final SI'!$AC$66="Muy Baja",'Mapa final SI'!$AE$66="Leve"),CONCATENATE("R10C",'Mapa final SI'!$S$66),"")</f>
        <v/>
      </c>
      <c r="M55" s="295" t="str">
        <f>IF(AND('Mapa final SI'!$AC$67="Muy Baja",'Mapa final SI'!$AE$67="Leve"),CONCATENATE("R10C",'Mapa final SI'!$S$67),"")</f>
        <v/>
      </c>
      <c r="N55" s="295" t="str">
        <f>IF(AND('Mapa final SI'!$AC$68="Muy Baja",'Mapa final SI'!$AE$68="Leve"),CONCATENATE("R10C",'Mapa final SI'!$S$68),"")</f>
        <v/>
      </c>
      <c r="O55" s="296" t="str">
        <f>IF(AND('Mapa final SI'!$AC$69="Muy Baja",'Mapa final SI'!$AE$69="Leve"),CONCATENATE("R10C",'Mapa final SI'!$S$69),"")</f>
        <v/>
      </c>
      <c r="P55" s="294" t="str">
        <f>IF(AND('Mapa final SI'!$AC$64="Muy Baja",'Mapa final SI'!$AE$64="Menor"),CONCATENATE("R10C",'Mapa final SI'!$S$64),"")</f>
        <v/>
      </c>
      <c r="Q55" s="295" t="str">
        <f>IF(AND('Mapa final SI'!$AC$65="Muy Baja",'Mapa final SI'!$AE$65="Menor"),CONCATENATE("R10C",'Mapa final SI'!$S$65),"")</f>
        <v/>
      </c>
      <c r="R55" s="295" t="str">
        <f>IF(AND('Mapa final SI'!$AC$66="Muy Baja",'Mapa final SI'!$AE$66="Menor"),CONCATENATE("R10C",'Mapa final SI'!$S$66),"")</f>
        <v/>
      </c>
      <c r="S55" s="295" t="str">
        <f>IF(AND('Mapa final SI'!$AC$67="Muy Baja",'Mapa final SI'!$AE$67="Menor"),CONCATENATE("R10C",'Mapa final SI'!$S$67),"")</f>
        <v/>
      </c>
      <c r="T55" s="295" t="str">
        <f>IF(AND('Mapa final SI'!$AC$68="Muy Baja",'Mapa final SI'!$AE$68="Menor"),CONCATENATE("R10C",'Mapa final SI'!$S$68),"")</f>
        <v/>
      </c>
      <c r="U55" s="296" t="str">
        <f>IF(AND('Mapa final SI'!$AC$69="Muy Baja",'Mapa final SI'!$AE$69="Menor"),CONCATENATE("R10C",'Mapa final SI'!$S$69),"")</f>
        <v/>
      </c>
      <c r="V55" s="285" t="str">
        <f>IF(AND('Mapa final SI'!$AC$64="Muy Baja",'Mapa final SI'!$AE$64="Moderado"),CONCATENATE("R10C",'Mapa final SI'!$S$64),"")</f>
        <v/>
      </c>
      <c r="W55" s="286" t="str">
        <f>IF(AND('Mapa final SI'!$AC$65="Muy Baja",'Mapa final SI'!$AE$65="Moderado"),CONCATENATE("R10C",'Mapa final SI'!$S$65),"")</f>
        <v/>
      </c>
      <c r="X55" s="286" t="str">
        <f>IF(AND('Mapa final SI'!$AC$66="Muy Baja",'Mapa final SI'!$AE$66="Moderado"),CONCATENATE("R10C",'Mapa final SI'!$S$66),"")</f>
        <v/>
      </c>
      <c r="Y55" s="286" t="str">
        <f>IF(AND('Mapa final SI'!$AC$67="Muy Baja",'Mapa final SI'!$AE$67="Moderado"),CONCATENATE("R10C",'Mapa final SI'!$S$67),"")</f>
        <v/>
      </c>
      <c r="Z55" s="286" t="str">
        <f>IF(AND('Mapa final SI'!$AC$68="Muy Baja",'Mapa final SI'!$AE$68="Moderado"),CONCATENATE("R10C",'Mapa final SI'!$S$68),"")</f>
        <v/>
      </c>
      <c r="AA55" s="287" t="str">
        <f>IF(AND('Mapa final SI'!$AC$69="Muy Baja",'Mapa final SI'!$AE$69="Moderado"),CONCATENATE("R10C",'Mapa final SI'!$S$69),"")</f>
        <v/>
      </c>
      <c r="AB55" s="273" t="str">
        <f>IF(AND('Mapa final SI'!$AC$64="Muy Baja",'Mapa final SI'!$AE$64="Mayor"),CONCATENATE("R10C",'Mapa final SI'!$S$64),"")</f>
        <v/>
      </c>
      <c r="AC55" s="274" t="str">
        <f>IF(AND('Mapa final SI'!$AC$65="Muy Baja",'Mapa final SI'!$AE$65="Mayor"),CONCATENATE("R10C",'Mapa final SI'!$S$65),"")</f>
        <v/>
      </c>
      <c r="AD55" s="274" t="str">
        <f>IF(AND('Mapa final SI'!$AC$66="Muy Baja",'Mapa final SI'!$AE$66="Mayor"),CONCATENATE("R10C",'Mapa final SI'!$S$66),"")</f>
        <v/>
      </c>
      <c r="AE55" s="274" t="str">
        <f>IF(AND('Mapa final SI'!$AC$67="Muy Baja",'Mapa final SI'!$AE$67="Mayor"),CONCATENATE("R10C",'Mapa final SI'!$S$67),"")</f>
        <v/>
      </c>
      <c r="AF55" s="274" t="str">
        <f>IF(AND('Mapa final SI'!$AC$68="Muy Baja",'Mapa final SI'!$AE$68="Mayor"),CONCATENATE("R10C",'Mapa final SI'!$S$68),"")</f>
        <v/>
      </c>
      <c r="AG55" s="275" t="str">
        <f>IF(AND('Mapa final SI'!$AC$69="Muy Baja",'Mapa final SI'!$AE$69="Mayor"),CONCATENATE("R10C",'Mapa final SI'!$S$69),"")</f>
        <v/>
      </c>
      <c r="AH55" s="276" t="str">
        <f>IF(AND('Mapa final SI'!$AC$64="Muy Baja",'Mapa final SI'!$AE$64="Catastrófico"),CONCATENATE("R10C",'Mapa final SI'!$S$64),"")</f>
        <v/>
      </c>
      <c r="AI55" s="277" t="str">
        <f>IF(AND('Mapa final SI'!$AC$65="Muy Baja",'Mapa final SI'!$AE$65="Catastrófico"),CONCATENATE("R10C",'Mapa final SI'!$S$65),"")</f>
        <v/>
      </c>
      <c r="AJ55" s="277" t="str">
        <f>IF(AND('Mapa final SI'!$AC$66="Muy Baja",'Mapa final SI'!$AE$66="Catastrófico"),CONCATENATE("R10C",'Mapa final SI'!$S$66),"")</f>
        <v/>
      </c>
      <c r="AK55" s="277" t="str">
        <f>IF(AND('Mapa final SI'!$AC$67="Muy Baja",'Mapa final SI'!$AE$67="Catastrófico"),CONCATENATE("R10C",'Mapa final SI'!$S$67),"")</f>
        <v/>
      </c>
      <c r="AL55" s="277" t="str">
        <f>IF(AND('Mapa final SI'!$AC$68="Muy Baja",'Mapa final SI'!$AE$68="Catastrófico"),CONCATENATE("R10C",'Mapa final SI'!$S$68),"")</f>
        <v/>
      </c>
      <c r="AM55" s="278"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9" t="s">
        <v>577</v>
      </c>
      <c r="K56" s="730"/>
      <c r="L56" s="730"/>
      <c r="M56" s="730"/>
      <c r="N56" s="730"/>
      <c r="O56" s="731"/>
      <c r="P56" s="729" t="s">
        <v>578</v>
      </c>
      <c r="Q56" s="730"/>
      <c r="R56" s="730"/>
      <c r="S56" s="730"/>
      <c r="T56" s="730"/>
      <c r="U56" s="731"/>
      <c r="V56" s="729" t="s">
        <v>579</v>
      </c>
      <c r="W56" s="730"/>
      <c r="X56" s="730"/>
      <c r="Y56" s="730"/>
      <c r="Z56" s="730"/>
      <c r="AA56" s="731"/>
      <c r="AB56" s="729" t="s">
        <v>580</v>
      </c>
      <c r="AC56" s="775"/>
      <c r="AD56" s="730"/>
      <c r="AE56" s="730"/>
      <c r="AF56" s="730"/>
      <c r="AG56" s="731"/>
      <c r="AH56" s="729" t="s">
        <v>581</v>
      </c>
      <c r="AI56" s="730"/>
      <c r="AJ56" s="730"/>
      <c r="AK56" s="730"/>
      <c r="AL56" s="730"/>
      <c r="AM56" s="73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2"/>
      <c r="K57" s="733"/>
      <c r="L57" s="733"/>
      <c r="M57" s="733"/>
      <c r="N57" s="733"/>
      <c r="O57" s="734"/>
      <c r="P57" s="732"/>
      <c r="Q57" s="733"/>
      <c r="R57" s="733"/>
      <c r="S57" s="733"/>
      <c r="T57" s="733"/>
      <c r="U57" s="734"/>
      <c r="V57" s="732"/>
      <c r="W57" s="733"/>
      <c r="X57" s="733"/>
      <c r="Y57" s="733"/>
      <c r="Z57" s="733"/>
      <c r="AA57" s="734"/>
      <c r="AB57" s="732"/>
      <c r="AC57" s="733"/>
      <c r="AD57" s="733"/>
      <c r="AE57" s="733"/>
      <c r="AF57" s="733"/>
      <c r="AG57" s="734"/>
      <c r="AH57" s="732"/>
      <c r="AI57" s="733"/>
      <c r="AJ57" s="733"/>
      <c r="AK57" s="733"/>
      <c r="AL57" s="733"/>
      <c r="AM57" s="73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2"/>
      <c r="K58" s="733"/>
      <c r="L58" s="733"/>
      <c r="M58" s="733"/>
      <c r="N58" s="733"/>
      <c r="O58" s="734"/>
      <c r="P58" s="732"/>
      <c r="Q58" s="733"/>
      <c r="R58" s="733"/>
      <c r="S58" s="733"/>
      <c r="T58" s="733"/>
      <c r="U58" s="734"/>
      <c r="V58" s="732"/>
      <c r="W58" s="733"/>
      <c r="X58" s="733"/>
      <c r="Y58" s="733"/>
      <c r="Z58" s="733"/>
      <c r="AA58" s="734"/>
      <c r="AB58" s="732"/>
      <c r="AC58" s="733"/>
      <c r="AD58" s="733"/>
      <c r="AE58" s="733"/>
      <c r="AF58" s="733"/>
      <c r="AG58" s="734"/>
      <c r="AH58" s="732"/>
      <c r="AI58" s="733"/>
      <c r="AJ58" s="733"/>
      <c r="AK58" s="733"/>
      <c r="AL58" s="733"/>
      <c r="AM58" s="73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2"/>
      <c r="K59" s="733"/>
      <c r="L59" s="733"/>
      <c r="M59" s="733"/>
      <c r="N59" s="733"/>
      <c r="O59" s="734"/>
      <c r="P59" s="732"/>
      <c r="Q59" s="733"/>
      <c r="R59" s="733"/>
      <c r="S59" s="733"/>
      <c r="T59" s="733"/>
      <c r="U59" s="734"/>
      <c r="V59" s="732"/>
      <c r="W59" s="733"/>
      <c r="X59" s="733"/>
      <c r="Y59" s="733"/>
      <c r="Z59" s="733"/>
      <c r="AA59" s="734"/>
      <c r="AB59" s="732"/>
      <c r="AC59" s="733"/>
      <c r="AD59" s="733"/>
      <c r="AE59" s="733"/>
      <c r="AF59" s="733"/>
      <c r="AG59" s="734"/>
      <c r="AH59" s="732"/>
      <c r="AI59" s="733"/>
      <c r="AJ59" s="733"/>
      <c r="AK59" s="733"/>
      <c r="AL59" s="733"/>
      <c r="AM59" s="73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2"/>
      <c r="K60" s="733"/>
      <c r="L60" s="733"/>
      <c r="M60" s="733"/>
      <c r="N60" s="733"/>
      <c r="O60" s="734"/>
      <c r="P60" s="732"/>
      <c r="Q60" s="733"/>
      <c r="R60" s="733"/>
      <c r="S60" s="733"/>
      <c r="T60" s="733"/>
      <c r="U60" s="734"/>
      <c r="V60" s="732"/>
      <c r="W60" s="733"/>
      <c r="X60" s="733"/>
      <c r="Y60" s="733"/>
      <c r="Z60" s="733"/>
      <c r="AA60" s="734"/>
      <c r="AB60" s="732"/>
      <c r="AC60" s="733"/>
      <c r="AD60" s="733"/>
      <c r="AE60" s="733"/>
      <c r="AF60" s="733"/>
      <c r="AG60" s="734"/>
      <c r="AH60" s="732"/>
      <c r="AI60" s="733"/>
      <c r="AJ60" s="733"/>
      <c r="AK60" s="733"/>
      <c r="AL60" s="733"/>
      <c r="AM60" s="73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5"/>
      <c r="K61" s="736"/>
      <c r="L61" s="736"/>
      <c r="M61" s="736"/>
      <c r="N61" s="736"/>
      <c r="O61" s="737"/>
      <c r="P61" s="735"/>
      <c r="Q61" s="736"/>
      <c r="R61" s="736"/>
      <c r="S61" s="736"/>
      <c r="T61" s="736"/>
      <c r="U61" s="737"/>
      <c r="V61" s="735"/>
      <c r="W61" s="736"/>
      <c r="X61" s="736"/>
      <c r="Y61" s="736"/>
      <c r="Z61" s="736"/>
      <c r="AA61" s="737"/>
      <c r="AB61" s="735"/>
      <c r="AC61" s="736"/>
      <c r="AD61" s="736"/>
      <c r="AE61" s="736"/>
      <c r="AF61" s="736"/>
      <c r="AG61" s="737"/>
      <c r="AH61" s="735"/>
      <c r="AI61" s="736"/>
      <c r="AJ61" s="736"/>
      <c r="AK61" s="736"/>
      <c r="AL61" s="736"/>
      <c r="AM61" s="73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15"/>
      <c r="AV63" s="15"/>
      <c r="AW63" s="15"/>
      <c r="AX63" s="15"/>
      <c r="AY63" s="15"/>
      <c r="AZ63" s="15"/>
      <c r="BA63" s="15"/>
      <c r="BB63" s="15"/>
      <c r="BC63" s="15"/>
      <c r="BD63" s="15"/>
      <c r="BE63" s="15"/>
      <c r="BF63" s="15"/>
      <c r="BG63" s="15"/>
      <c r="BH63" s="15"/>
    </row>
    <row r="64" spans="1:80" ht="15" customHeight="1" x14ac:dyDescent="0.25">
      <c r="A64" s="15"/>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activeCell="B8" sqref="B8:B9"/>
      <selection pane="topRight" activeCell="B8" sqref="B8:B9"/>
      <selection pane="bottomLeft" activeCell="B8" sqref="B8:B9"/>
      <selection pane="bottomRight" activeCell="B7" sqref="B7:B12"/>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93" t="s">
        <v>583</v>
      </c>
      <c r="E1" s="779" t="s">
        <v>1145</v>
      </c>
      <c r="F1" s="795"/>
      <c r="G1" s="795"/>
      <c r="H1" s="795"/>
      <c r="I1" s="795"/>
      <c r="J1" s="795"/>
      <c r="K1" s="795"/>
      <c r="L1" s="795"/>
      <c r="M1" s="795"/>
      <c r="N1" s="795"/>
      <c r="O1" s="795"/>
      <c r="P1" s="170" t="s">
        <v>585</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6" t="s">
        <v>586</v>
      </c>
      <c r="CL1" s="777"/>
    </row>
    <row r="2" spans="1:90" ht="24" customHeight="1" thickBot="1" x14ac:dyDescent="0.3">
      <c r="A2" s="115"/>
      <c r="B2" s="155"/>
      <c r="C2" s="166"/>
      <c r="D2" s="794"/>
      <c r="E2" s="779"/>
      <c r="F2" s="795"/>
      <c r="G2" s="795"/>
      <c r="H2" s="795"/>
      <c r="I2" s="795"/>
      <c r="J2" s="795"/>
      <c r="K2" s="795"/>
      <c r="L2" s="795"/>
      <c r="M2" s="795"/>
      <c r="N2" s="795"/>
      <c r="O2" s="795"/>
      <c r="P2" s="170" t="s">
        <v>587</v>
      </c>
      <c r="Q2" s="170" t="s">
        <v>588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6" t="s">
        <v>589</v>
      </c>
      <c r="CL2" s="777"/>
    </row>
    <row r="3" spans="1:90" s="110" customFormat="1" ht="36.75" customHeight="1" thickBot="1" x14ac:dyDescent="0.3">
      <c r="A3" s="115"/>
      <c r="B3" s="155"/>
      <c r="C3" s="167"/>
      <c r="D3" s="173" t="s">
        <v>590</v>
      </c>
      <c r="E3" s="778" t="s">
        <v>1326</v>
      </c>
      <c r="F3" s="778"/>
      <c r="G3" s="778"/>
      <c r="H3" s="778"/>
      <c r="I3" s="778"/>
      <c r="J3" s="778"/>
      <c r="K3" s="778"/>
      <c r="L3" s="778"/>
      <c r="M3" s="778"/>
      <c r="N3" s="778"/>
      <c r="O3" s="779"/>
      <c r="P3" s="170" t="s">
        <v>592</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0" t="s">
        <v>593</v>
      </c>
      <c r="CL3" s="781"/>
    </row>
    <row r="4" spans="1:90" ht="27" customHeight="1" x14ac:dyDescent="0.25">
      <c r="A4" s="115"/>
      <c r="B4" s="157"/>
      <c r="C4" s="158"/>
      <c r="D4" s="159"/>
      <c r="E4" s="782" t="s">
        <v>594</v>
      </c>
      <c r="F4" s="782"/>
      <c r="G4" s="782"/>
      <c r="H4" s="782"/>
      <c r="I4" s="782"/>
      <c r="J4" s="782"/>
      <c r="K4" s="782"/>
      <c r="L4" s="782"/>
      <c r="M4" s="782"/>
      <c r="N4" s="782"/>
      <c r="O4" s="782"/>
      <c r="P4" s="160"/>
      <c r="Q4" s="142"/>
    </row>
    <row r="5" spans="1:90" customFormat="1" ht="41.25" customHeight="1" thickBot="1" x14ac:dyDescent="0.3">
      <c r="A5" s="116"/>
      <c r="B5" s="410" t="s">
        <v>595</v>
      </c>
      <c r="C5" s="213" t="str">
        <f>IF('Mapa final SI'!E4="","",'Mapa final SI'!E4)</f>
        <v>Seguimiento y evaluación a la gestión</v>
      </c>
      <c r="D5" s="411"/>
      <c r="Q5" s="412"/>
    </row>
    <row r="6" spans="1:90" s="1" customFormat="1" ht="114" customHeight="1" thickBot="1" x14ac:dyDescent="0.3">
      <c r="A6" s="357" t="s">
        <v>596</v>
      </c>
      <c r="B6" s="418" t="s">
        <v>254</v>
      </c>
      <c r="C6" s="391" t="s">
        <v>255</v>
      </c>
      <c r="D6" s="414" t="s">
        <v>533</v>
      </c>
      <c r="E6" s="415" t="s">
        <v>597</v>
      </c>
      <c r="F6" s="416" t="s">
        <v>568</v>
      </c>
      <c r="G6" s="416" t="s">
        <v>463</v>
      </c>
      <c r="H6" s="416" t="s">
        <v>598</v>
      </c>
      <c r="I6" s="416" t="s">
        <v>568</v>
      </c>
      <c r="J6" s="416" t="s">
        <v>463</v>
      </c>
      <c r="K6" s="416" t="s">
        <v>599</v>
      </c>
      <c r="L6" s="416" t="s">
        <v>600</v>
      </c>
      <c r="M6" s="391" t="s">
        <v>601</v>
      </c>
      <c r="N6" s="391" t="s">
        <v>602</v>
      </c>
      <c r="O6" s="391" t="s">
        <v>530</v>
      </c>
      <c r="P6" s="391" t="s">
        <v>603</v>
      </c>
      <c r="Q6" s="391" t="s">
        <v>604</v>
      </c>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c r="AU6" s="417"/>
      <c r="AV6" s="417"/>
      <c r="AW6" s="417"/>
      <c r="AX6" s="417"/>
      <c r="AY6" s="417"/>
      <c r="AZ6" s="417"/>
      <c r="BA6" s="417"/>
      <c r="BB6" s="417"/>
      <c r="BC6" s="417"/>
      <c r="BD6" s="417"/>
      <c r="BE6" s="417"/>
      <c r="BF6" s="417"/>
      <c r="BG6" s="417"/>
      <c r="BH6" s="417"/>
      <c r="BI6" s="417"/>
      <c r="BJ6" s="417"/>
      <c r="BK6" s="417"/>
      <c r="BL6" s="417"/>
      <c r="BM6" s="417"/>
      <c r="BN6" s="417"/>
      <c r="BO6" s="417"/>
      <c r="BP6" s="417"/>
      <c r="BQ6" s="417"/>
      <c r="BR6" s="417"/>
      <c r="BS6" s="417"/>
      <c r="BT6" s="417"/>
      <c r="BU6" s="417"/>
      <c r="BV6" s="417"/>
      <c r="BW6" s="417"/>
      <c r="BX6" s="417"/>
      <c r="BY6" s="417"/>
      <c r="BZ6" s="417"/>
      <c r="CA6" s="417"/>
      <c r="CB6" s="417"/>
      <c r="CC6" s="417"/>
      <c r="CD6" s="417"/>
      <c r="CE6" s="417"/>
      <c r="CF6" s="417"/>
      <c r="CG6" s="417"/>
      <c r="CH6" s="417"/>
      <c r="CI6" s="417"/>
      <c r="CJ6" s="417"/>
      <c r="CK6" s="417"/>
      <c r="CL6" s="417"/>
    </row>
    <row r="7" spans="1:90" ht="84" customHeight="1" x14ac:dyDescent="0.25">
      <c r="A7" s="118" t="s">
        <v>605</v>
      </c>
      <c r="B7" s="796" t="s">
        <v>73</v>
      </c>
      <c r="C7" s="798" t="str">
        <f>IF('Mapa final SI'!G10="","",'Mapa final SI'!G10)</f>
        <v>Posibilidad de pérdida reputacional por desconocimiento de los lineamientos para la integración de la seguridad de la información, debido al incumplimiento de las políticas de seguridad de la información .</v>
      </c>
      <c r="D7" s="804" t="s">
        <v>1320</v>
      </c>
      <c r="E7" s="798" t="str">
        <f>IF('Mapa final SI'!F10="","",'Mapa final SI'!F10)</f>
        <v>Incumplimiento de las políticas de seguridad de la información</v>
      </c>
      <c r="F7" s="878" t="str">
        <f>IF('Mapa final SI'!L10="","",'Mapa final SI'!L10)</f>
        <v>Media</v>
      </c>
      <c r="G7" s="878" t="str">
        <f>IF('Mapa final SI'!P10="","",'Mapa final SI'!P10)</f>
        <v>Leve</v>
      </c>
      <c r="H7" s="96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55" t="str">
        <f>IF('Mapa final SI'!AC10="","",'Mapa final SI'!AC10)</f>
        <v>Baja</v>
      </c>
      <c r="J7" s="355" t="str">
        <f>IF('Mapa final SI'!AE10="","",'Mapa final SI'!AE10)</f>
        <v>Leve</v>
      </c>
      <c r="K7" s="35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355" t="str">
        <f>IF('Mapa final SI'!AH10="","",'Mapa final SI'!AH10)</f>
        <v/>
      </c>
      <c r="M7" s="356" t="str">
        <f>IF('Mapa final SI'!T10="","",'Mapa final SI'!T10)</f>
        <v>El jefe de la Oficina solicita  al Grupo de Sistemas mediante mesa de ayuda, el acceso a la carpeta compartida de la OCI, según el perfil del usuario, una vez ingresen los nuevos colaboradores.
La evidencia en encuentra en las solicitudes de mesa de ayuda cada vez que llega un nuevo colaborador a la Oficina de Control Interno.</v>
      </c>
      <c r="N7" s="426" t="s">
        <v>1327</v>
      </c>
      <c r="O7" s="23" t="s">
        <v>1269</v>
      </c>
      <c r="P7" s="20" t="s">
        <v>1328</v>
      </c>
      <c r="Q7" s="465" t="s">
        <v>1312</v>
      </c>
    </row>
    <row r="8" spans="1:90" ht="125.25" customHeight="1" x14ac:dyDescent="0.25">
      <c r="A8" s="118" t="s">
        <v>610</v>
      </c>
      <c r="B8" s="797"/>
      <c r="C8" s="799"/>
      <c r="D8" s="800"/>
      <c r="E8" s="799"/>
      <c r="F8" s="801"/>
      <c r="G8" s="801"/>
      <c r="H8" s="965"/>
      <c r="I8" s="355" t="str">
        <f>IF('Mapa final SI'!AC11="","",'Mapa final SI'!AC11)</f>
        <v>Baja</v>
      </c>
      <c r="J8" s="355" t="str">
        <f>IF('Mapa final SI'!AE11="","",'Mapa final SI'!AE11)</f>
        <v>Leve</v>
      </c>
      <c r="K8" s="35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355" t="str">
        <f>IF('Mapa final SI'!AH11="","",'Mapa final SI'!AH11)</f>
        <v>Aceptar</v>
      </c>
      <c r="M8" s="356" t="str">
        <f>IF('Mapa final SI'!T11="","",'Mapa final SI'!T11)</f>
        <v>Desde la Coordinación del Grupo de Evaluación y Seguimiento a los Procesos de Gestión Económica del Ministerio del Interior y del Fondo para la participación y el fortalecimiento de la democracia, se lleva un control de la carpeta compartidas a través de la revisión del archivo digital, asì como la auxiliar administrativa actualiza y verifica la existencia de la información, mediante listas de chequeo. La evidencia se encuentra en la compartida en las listas de chequeo actualizadas de la información actualizada de la OCI.</v>
      </c>
      <c r="N8" s="427" t="s">
        <v>1329</v>
      </c>
      <c r="O8" s="23" t="s">
        <v>1257</v>
      </c>
      <c r="P8" s="20" t="s">
        <v>626</v>
      </c>
      <c r="Q8" s="130" t="s">
        <v>1330</v>
      </c>
    </row>
    <row r="9" spans="1:90" ht="43.5" customHeight="1" x14ac:dyDescent="0.25">
      <c r="A9" s="118" t="s">
        <v>613</v>
      </c>
      <c r="B9" s="797"/>
      <c r="C9" s="799"/>
      <c r="D9" s="800"/>
      <c r="E9" s="799"/>
      <c r="F9" s="801"/>
      <c r="G9" s="801"/>
      <c r="H9" s="965"/>
      <c r="I9" s="355" t="str">
        <f>IF('Mapa final SI'!AC12="","",'Mapa final SI'!AC12)</f>
        <v/>
      </c>
      <c r="J9" s="355" t="str">
        <f>IF('Mapa final SI'!AE12="","",'Mapa final SI'!AE12)</f>
        <v/>
      </c>
      <c r="K9" s="355" t="str">
        <f t="shared" si="0"/>
        <v/>
      </c>
      <c r="L9" s="355" t="str">
        <f>IF('Mapa final SI'!AH12="","",'Mapa final SI'!AH12)</f>
        <v/>
      </c>
      <c r="M9" s="356" t="str">
        <f>IF('Mapa final SI'!T12="","",'Mapa final SI'!T12)</f>
        <v/>
      </c>
      <c r="N9" s="427"/>
      <c r="O9" s="427"/>
      <c r="P9" s="427"/>
      <c r="Q9" s="428"/>
      <c r="S9"/>
    </row>
    <row r="10" spans="1:90" ht="43.5" customHeight="1" x14ac:dyDescent="0.25">
      <c r="A10" s="118" t="s">
        <v>617</v>
      </c>
      <c r="B10" s="797"/>
      <c r="C10" s="799"/>
      <c r="D10" s="800"/>
      <c r="E10" s="799"/>
      <c r="F10" s="801"/>
      <c r="G10" s="801"/>
      <c r="H10" s="965"/>
      <c r="I10" s="355" t="str">
        <f>IF('Mapa final SI'!AC13="","",'Mapa final SI'!AC13)</f>
        <v/>
      </c>
      <c r="J10" s="355" t="str">
        <f>IF('Mapa final SI'!AE13="","",'Mapa final SI'!AE13)</f>
        <v/>
      </c>
      <c r="K10" s="355" t="str">
        <f t="shared" si="0"/>
        <v/>
      </c>
      <c r="L10" s="355" t="str">
        <f>IF('Mapa final SI'!AH13="","",'Mapa final SI'!AH13)</f>
        <v/>
      </c>
      <c r="M10" s="356" t="str">
        <f>IF('Mapa final SI'!T13="","",'Mapa final SI'!T13)</f>
        <v/>
      </c>
      <c r="N10" s="427"/>
      <c r="O10" s="427"/>
      <c r="P10" s="427"/>
      <c r="Q10" s="428"/>
      <c r="S10"/>
    </row>
    <row r="11" spans="1:90" ht="43.5" customHeight="1" x14ac:dyDescent="0.25">
      <c r="A11" s="118" t="s">
        <v>621</v>
      </c>
      <c r="B11" s="797"/>
      <c r="C11" s="799"/>
      <c r="D11" s="800"/>
      <c r="E11" s="799"/>
      <c r="F11" s="801"/>
      <c r="G11" s="801"/>
      <c r="H11" s="965"/>
      <c r="I11" s="355" t="str">
        <f>IF('Mapa final SI'!AC14="","",'Mapa final SI'!AC14)</f>
        <v/>
      </c>
      <c r="J11" s="355" t="str">
        <f>IF('Mapa final SI'!AE14="","",'Mapa final SI'!AE14)</f>
        <v/>
      </c>
      <c r="K11" s="355" t="str">
        <f t="shared" si="0"/>
        <v/>
      </c>
      <c r="L11" s="355" t="str">
        <f>IF('Mapa final SI'!AH14="","",'Mapa final SI'!AH14)</f>
        <v/>
      </c>
      <c r="M11" s="356" t="str">
        <f>IF('Mapa final SI'!T14="","",'Mapa final SI'!T14)</f>
        <v/>
      </c>
      <c r="N11" s="427"/>
      <c r="O11" s="427"/>
      <c r="P11" s="427"/>
      <c r="Q11" s="428"/>
    </row>
    <row r="12" spans="1:90" ht="43.5" customHeight="1" x14ac:dyDescent="0.25">
      <c r="A12" s="118" t="s">
        <v>622</v>
      </c>
      <c r="B12" s="797"/>
      <c r="C12" s="799"/>
      <c r="D12" s="800"/>
      <c r="E12" s="799"/>
      <c r="F12" s="801"/>
      <c r="G12" s="801"/>
      <c r="H12" s="879"/>
      <c r="I12" s="355" t="str">
        <f>IF('Mapa final SI'!AC15="","",'Mapa final SI'!AC15)</f>
        <v/>
      </c>
      <c r="J12" s="355" t="str">
        <f>IF('Mapa final SI'!AE15="","",'Mapa final SI'!AE15)</f>
        <v/>
      </c>
      <c r="K12" s="355" t="str">
        <f t="shared" si="0"/>
        <v/>
      </c>
      <c r="L12" s="355" t="str">
        <f>IF('Mapa final SI'!AH15="","",'Mapa final SI'!AH15)</f>
        <v/>
      </c>
      <c r="M12" s="356" t="str">
        <f>IF('Mapa final SI'!T15="","",'Mapa final SI'!T15)</f>
        <v/>
      </c>
      <c r="N12" s="427"/>
      <c r="O12" s="427"/>
      <c r="P12" s="427"/>
      <c r="Q12" s="428"/>
    </row>
    <row r="13" spans="1:90" ht="43.5" customHeight="1" x14ac:dyDescent="0.25">
      <c r="A13" s="118" t="s">
        <v>623</v>
      </c>
      <c r="B13" s="796"/>
      <c r="C13" s="798" t="str">
        <f>IF('Mapa final SI'!G16="","",'Mapa final SI'!G16)</f>
        <v/>
      </c>
      <c r="D13" s="804"/>
      <c r="E13" s="798" t="str">
        <f>IF('Mapa final SI'!F16="","",'Mapa final SI'!F16)</f>
        <v/>
      </c>
      <c r="F13" s="878" t="str">
        <f>IF('Mapa final SI'!L16="","",'Mapa final SI'!L16)</f>
        <v/>
      </c>
      <c r="G13" s="878" t="str">
        <f>IF('Mapa final SI'!P16="","",'Mapa final SI'!P16)</f>
        <v/>
      </c>
      <c r="H13" s="96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5" t="str">
        <f>IF('Mapa final SI'!AC16="","",'Mapa final SI'!AC16)</f>
        <v/>
      </c>
      <c r="J13" s="355" t="str">
        <f>IF('Mapa final SI'!AE16="","",'Mapa final SI'!AE16)</f>
        <v/>
      </c>
      <c r="K13" s="355" t="str">
        <f t="shared" si="0"/>
        <v/>
      </c>
      <c r="L13" s="355" t="str">
        <f>IF('Mapa final SI'!AH16="","",'Mapa final SI'!AH16)</f>
        <v/>
      </c>
      <c r="M13" s="356" t="str">
        <f>IF('Mapa final SI'!T16="","",'Mapa final SI'!T16)</f>
        <v/>
      </c>
      <c r="N13" s="427"/>
      <c r="O13" s="427"/>
      <c r="P13" s="427"/>
      <c r="Q13" s="428"/>
    </row>
    <row r="14" spans="1:90" ht="43.5" customHeight="1" x14ac:dyDescent="0.25">
      <c r="A14" s="118" t="s">
        <v>628</v>
      </c>
      <c r="B14" s="797"/>
      <c r="C14" s="799"/>
      <c r="D14" s="800"/>
      <c r="E14" s="799"/>
      <c r="F14" s="801"/>
      <c r="G14" s="801"/>
      <c r="H14" s="965"/>
      <c r="I14" s="355" t="str">
        <f>IF('Mapa final SI'!AC17="","",'Mapa final SI'!AC17)</f>
        <v/>
      </c>
      <c r="J14" s="355" t="str">
        <f>IF('Mapa final SI'!AE17="","",'Mapa final SI'!AE17)</f>
        <v/>
      </c>
      <c r="K14" s="355" t="str">
        <f t="shared" si="0"/>
        <v/>
      </c>
      <c r="L14" s="355" t="str">
        <f>IF('Mapa final SI'!AH17="","",'Mapa final SI'!AH17)</f>
        <v/>
      </c>
      <c r="M14" s="356" t="str">
        <f>IF('Mapa final SI'!T17="","",'Mapa final SI'!T17)</f>
        <v/>
      </c>
      <c r="N14" s="427"/>
      <c r="O14" s="427"/>
      <c r="P14" s="427"/>
      <c r="Q14" s="428"/>
    </row>
    <row r="15" spans="1:90" ht="43.5" customHeight="1" x14ac:dyDescent="0.25">
      <c r="A15" s="118" t="s">
        <v>631</v>
      </c>
      <c r="B15" s="797"/>
      <c r="C15" s="799"/>
      <c r="D15" s="800"/>
      <c r="E15" s="799"/>
      <c r="F15" s="801"/>
      <c r="G15" s="801"/>
      <c r="H15" s="965"/>
      <c r="I15" s="355" t="str">
        <f>IF('Mapa final SI'!AC18="","",'Mapa final SI'!AC18)</f>
        <v/>
      </c>
      <c r="J15" s="355" t="str">
        <f>IF('Mapa final SI'!AE18="","",'Mapa final SI'!AE18)</f>
        <v/>
      </c>
      <c r="K15" s="355" t="str">
        <f t="shared" si="0"/>
        <v/>
      </c>
      <c r="L15" s="355" t="str">
        <f>IF('Mapa final SI'!AH18="","",'Mapa final SI'!AH18)</f>
        <v/>
      </c>
      <c r="M15" s="356" t="str">
        <f>IF('Mapa final SI'!T18="","",'Mapa final SI'!T18)</f>
        <v/>
      </c>
      <c r="N15" s="427"/>
      <c r="O15" s="427"/>
      <c r="P15" s="427"/>
      <c r="Q15" s="428"/>
    </row>
    <row r="16" spans="1:90" ht="43.5" customHeight="1" x14ac:dyDescent="0.25">
      <c r="A16" s="118" t="s">
        <v>636</v>
      </c>
      <c r="B16" s="797"/>
      <c r="C16" s="799"/>
      <c r="D16" s="800"/>
      <c r="E16" s="799"/>
      <c r="F16" s="801"/>
      <c r="G16" s="801"/>
      <c r="H16" s="965"/>
      <c r="I16" s="355" t="str">
        <f>IF('Mapa final SI'!AC19="","",'Mapa final SI'!AC19)</f>
        <v/>
      </c>
      <c r="J16" s="355" t="str">
        <f>IF('Mapa final SI'!AE19="","",'Mapa final SI'!AE19)</f>
        <v/>
      </c>
      <c r="K16" s="355" t="str">
        <f t="shared" si="0"/>
        <v/>
      </c>
      <c r="L16" s="355" t="str">
        <f>IF('Mapa final SI'!AH19="","",'Mapa final SI'!AH19)</f>
        <v/>
      </c>
      <c r="M16" s="356" t="str">
        <f>IF('Mapa final SI'!T19="","",'Mapa final SI'!T19)</f>
        <v/>
      </c>
      <c r="N16" s="427"/>
      <c r="O16" s="427"/>
      <c r="P16" s="427"/>
      <c r="Q16" s="428"/>
    </row>
    <row r="17" spans="1:17" ht="43.5" customHeight="1" x14ac:dyDescent="0.25">
      <c r="A17" s="118" t="s">
        <v>637</v>
      </c>
      <c r="B17" s="797"/>
      <c r="C17" s="799"/>
      <c r="D17" s="800"/>
      <c r="E17" s="799"/>
      <c r="F17" s="801"/>
      <c r="G17" s="801"/>
      <c r="H17" s="965"/>
      <c r="I17" s="355" t="str">
        <f>IF('Mapa final SI'!AC20="","",'Mapa final SI'!AC20)</f>
        <v/>
      </c>
      <c r="J17" s="355" t="str">
        <f>IF('Mapa final SI'!AE20="","",'Mapa final SI'!AE20)</f>
        <v/>
      </c>
      <c r="K17" s="355" t="str">
        <f t="shared" si="0"/>
        <v/>
      </c>
      <c r="L17" s="355" t="str">
        <f>IF('Mapa final SI'!AH20="","",'Mapa final SI'!AH20)</f>
        <v/>
      </c>
      <c r="M17" s="356" t="str">
        <f>IF('Mapa final SI'!T20="","",'Mapa final SI'!T20)</f>
        <v/>
      </c>
      <c r="N17" s="427"/>
      <c r="O17" s="427"/>
      <c r="P17" s="427"/>
      <c r="Q17" s="428"/>
    </row>
    <row r="18" spans="1:17" ht="43.5" customHeight="1" x14ac:dyDescent="0.25">
      <c r="A18" s="118" t="s">
        <v>638</v>
      </c>
      <c r="B18" s="797"/>
      <c r="C18" s="799"/>
      <c r="D18" s="800"/>
      <c r="E18" s="799"/>
      <c r="F18" s="801"/>
      <c r="G18" s="801"/>
      <c r="H18" s="879"/>
      <c r="I18" s="355" t="str">
        <f>IF('Mapa final SI'!AC21="","",'Mapa final SI'!AC21)</f>
        <v/>
      </c>
      <c r="J18" s="355" t="str">
        <f>IF('Mapa final SI'!AE21="","",'Mapa final SI'!AE21)</f>
        <v/>
      </c>
      <c r="K18" s="355" t="str">
        <f t="shared" si="0"/>
        <v/>
      </c>
      <c r="L18" s="355" t="str">
        <f>IF('Mapa final SI'!AH21="","",'Mapa final SI'!AH21)</f>
        <v/>
      </c>
      <c r="M18" s="356" t="str">
        <f>IF('Mapa final SI'!T21="","",'Mapa final SI'!T21)</f>
        <v/>
      </c>
      <c r="N18" s="427"/>
      <c r="O18" s="427"/>
      <c r="P18" s="427"/>
      <c r="Q18" s="428"/>
    </row>
    <row r="19" spans="1:17" ht="43.5" customHeight="1" x14ac:dyDescent="0.25">
      <c r="A19" s="118" t="s">
        <v>639</v>
      </c>
      <c r="B19" s="796"/>
      <c r="C19" s="798" t="str">
        <f>IF('Mapa final SI'!G22="","",'Mapa final SI'!G22)</f>
        <v/>
      </c>
      <c r="D19" s="804"/>
      <c r="E19" s="798" t="str">
        <f>IF('Mapa final SI'!F22="","",'Mapa final SI'!F22)</f>
        <v/>
      </c>
      <c r="F19" s="878" t="str">
        <f>IF('Mapa final SI'!L22="","",'Mapa final SI'!L22)</f>
        <v/>
      </c>
      <c r="G19" s="878" t="str">
        <f>IF('Mapa final SI'!P22="","",'Mapa final SI'!P22)</f>
        <v/>
      </c>
      <c r="H19" s="96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5" t="str">
        <f>IF('Mapa final SI'!AC22="","",'Mapa final SI'!AC22)</f>
        <v/>
      </c>
      <c r="J19" s="355" t="str">
        <f>IF('Mapa final SI'!AE22="","",'Mapa final SI'!AE22)</f>
        <v/>
      </c>
      <c r="K19" s="355" t="str">
        <f t="shared" si="0"/>
        <v/>
      </c>
      <c r="L19" s="355" t="str">
        <f>IF('Mapa final SI'!AH22="","",'Mapa final SI'!AH22)</f>
        <v/>
      </c>
      <c r="M19" s="356" t="str">
        <f>IF('Mapa final SI'!T22="","",'Mapa final SI'!T22)</f>
        <v/>
      </c>
      <c r="N19" s="427"/>
      <c r="O19" s="427"/>
      <c r="P19" s="427"/>
      <c r="Q19" s="428"/>
    </row>
    <row r="20" spans="1:17" ht="43.5" customHeight="1" x14ac:dyDescent="0.25">
      <c r="A20" s="118" t="s">
        <v>640</v>
      </c>
      <c r="B20" s="797"/>
      <c r="C20" s="799"/>
      <c r="D20" s="800"/>
      <c r="E20" s="799"/>
      <c r="F20" s="801"/>
      <c r="G20" s="801"/>
      <c r="H20" s="965"/>
      <c r="I20" s="355" t="str">
        <f>IF('Mapa final SI'!AC23="","",'Mapa final SI'!AC23)</f>
        <v/>
      </c>
      <c r="J20" s="355" t="str">
        <f>IF('Mapa final SI'!AE23="","",'Mapa final SI'!AE23)</f>
        <v/>
      </c>
      <c r="K20" s="355" t="str">
        <f t="shared" si="0"/>
        <v/>
      </c>
      <c r="L20" s="355" t="str">
        <f>IF('Mapa final SI'!AH23="","",'Mapa final SI'!AH23)</f>
        <v/>
      </c>
      <c r="M20" s="356" t="str">
        <f>IF('Mapa final SI'!T23="","",'Mapa final SI'!T23)</f>
        <v/>
      </c>
      <c r="N20" s="427"/>
      <c r="O20" s="427"/>
      <c r="P20" s="427"/>
      <c r="Q20" s="428"/>
    </row>
    <row r="21" spans="1:17" ht="43.5" customHeight="1" x14ac:dyDescent="0.25">
      <c r="A21" s="118" t="s">
        <v>641</v>
      </c>
      <c r="B21" s="797"/>
      <c r="C21" s="799"/>
      <c r="D21" s="800"/>
      <c r="E21" s="799"/>
      <c r="F21" s="801"/>
      <c r="G21" s="801"/>
      <c r="H21" s="965"/>
      <c r="I21" s="355" t="str">
        <f>IF('Mapa final SI'!AC24="","",'Mapa final SI'!AC24)</f>
        <v/>
      </c>
      <c r="J21" s="355" t="str">
        <f>IF('Mapa final SI'!AE24="","",'Mapa final SI'!AE24)</f>
        <v/>
      </c>
      <c r="K21" s="355" t="str">
        <f t="shared" si="0"/>
        <v/>
      </c>
      <c r="L21" s="355" t="str">
        <f>IF('Mapa final SI'!AH24="","",'Mapa final SI'!AH24)</f>
        <v/>
      </c>
      <c r="M21" s="356" t="str">
        <f>IF('Mapa final SI'!T24="","",'Mapa final SI'!T24)</f>
        <v/>
      </c>
      <c r="N21" s="427"/>
      <c r="O21" s="427"/>
      <c r="P21" s="427"/>
      <c r="Q21" s="428"/>
    </row>
    <row r="22" spans="1:17" ht="43.5" customHeight="1" x14ac:dyDescent="0.25">
      <c r="A22" s="118" t="s">
        <v>642</v>
      </c>
      <c r="B22" s="797"/>
      <c r="C22" s="799"/>
      <c r="D22" s="800"/>
      <c r="E22" s="799"/>
      <c r="F22" s="801"/>
      <c r="G22" s="801"/>
      <c r="H22" s="965"/>
      <c r="I22" s="355" t="str">
        <f>IF('Mapa final SI'!AC25="","",'Mapa final SI'!AC25)</f>
        <v/>
      </c>
      <c r="J22" s="355" t="str">
        <f>IF('Mapa final SI'!AE25="","",'Mapa final SI'!AE25)</f>
        <v/>
      </c>
      <c r="K22" s="355" t="str">
        <f t="shared" si="0"/>
        <v/>
      </c>
      <c r="L22" s="355" t="str">
        <f>IF('Mapa final SI'!AH25="","",'Mapa final SI'!AH25)</f>
        <v/>
      </c>
      <c r="M22" s="356" t="str">
        <f>IF('Mapa final SI'!T25="","",'Mapa final SI'!T25)</f>
        <v/>
      </c>
      <c r="N22" s="427"/>
      <c r="O22" s="427"/>
      <c r="P22" s="427"/>
      <c r="Q22" s="428"/>
    </row>
    <row r="23" spans="1:17" ht="43.5" customHeight="1" x14ac:dyDescent="0.25">
      <c r="A23" s="118" t="s">
        <v>643</v>
      </c>
      <c r="B23" s="797"/>
      <c r="C23" s="799"/>
      <c r="D23" s="800"/>
      <c r="E23" s="799"/>
      <c r="F23" s="801"/>
      <c r="G23" s="801"/>
      <c r="H23" s="965"/>
      <c r="I23" s="355" t="str">
        <f>IF('Mapa final SI'!AC26="","",'Mapa final SI'!AC26)</f>
        <v/>
      </c>
      <c r="J23" s="355" t="str">
        <f>IF('Mapa final SI'!AE26="","",'Mapa final SI'!AE26)</f>
        <v/>
      </c>
      <c r="K23" s="355" t="str">
        <f t="shared" si="0"/>
        <v/>
      </c>
      <c r="L23" s="355" t="str">
        <f>IF('Mapa final SI'!AH26="","",'Mapa final SI'!AH26)</f>
        <v/>
      </c>
      <c r="M23" s="356" t="str">
        <f>IF('Mapa final SI'!T26="","",'Mapa final SI'!T26)</f>
        <v/>
      </c>
      <c r="N23" s="427"/>
      <c r="O23" s="427"/>
      <c r="P23" s="427"/>
      <c r="Q23" s="428"/>
    </row>
    <row r="24" spans="1:17" ht="43.5" customHeight="1" x14ac:dyDescent="0.25">
      <c r="A24" s="118" t="s">
        <v>644</v>
      </c>
      <c r="B24" s="797"/>
      <c r="C24" s="799"/>
      <c r="D24" s="800"/>
      <c r="E24" s="799"/>
      <c r="F24" s="801"/>
      <c r="G24" s="801"/>
      <c r="H24" s="879"/>
      <c r="I24" s="355" t="str">
        <f>IF('Mapa final SI'!AC27="","",'Mapa final SI'!AC27)</f>
        <v/>
      </c>
      <c r="J24" s="355" t="str">
        <f>IF('Mapa final SI'!AE27="","",'Mapa final SI'!AE27)</f>
        <v/>
      </c>
      <c r="K24" s="355" t="str">
        <f t="shared" si="0"/>
        <v/>
      </c>
      <c r="L24" s="355" t="str">
        <f>IF('Mapa final SI'!AH27="","",'Mapa final SI'!AH27)</f>
        <v/>
      </c>
      <c r="M24" s="356" t="str">
        <f>IF('Mapa final SI'!T27="","",'Mapa final SI'!T27)</f>
        <v/>
      </c>
      <c r="N24" s="427"/>
      <c r="O24" s="427"/>
      <c r="P24" s="427"/>
      <c r="Q24" s="428"/>
    </row>
    <row r="25" spans="1:17" ht="43.5" customHeight="1" x14ac:dyDescent="0.25">
      <c r="A25" s="118" t="s">
        <v>645</v>
      </c>
      <c r="B25" s="796"/>
      <c r="C25" s="798" t="str">
        <f>IF('Mapa final SI'!G28="","",'Mapa final SI'!G28)</f>
        <v/>
      </c>
      <c r="D25" s="804"/>
      <c r="E25" s="798" t="str">
        <f>IF('Mapa final SI'!F28="","",'Mapa final SI'!F28)</f>
        <v/>
      </c>
      <c r="F25" s="878" t="str">
        <f>IF('Mapa final SI'!L28="","",'Mapa final SI'!L28)</f>
        <v/>
      </c>
      <c r="G25" s="878" t="str">
        <f>IF('Mapa final SI'!P28="","",'Mapa final SI'!P28)</f>
        <v/>
      </c>
      <c r="H25" s="96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5" t="str">
        <f>IF('Mapa final SI'!AC28="","",'Mapa final SI'!AC28)</f>
        <v/>
      </c>
      <c r="J25" s="355" t="str">
        <f>IF('Mapa final SI'!AE28="","",'Mapa final SI'!AE28)</f>
        <v/>
      </c>
      <c r="K25" s="355" t="str">
        <f t="shared" si="0"/>
        <v/>
      </c>
      <c r="L25" s="355" t="str">
        <f>IF('Mapa final SI'!AH28="","",'Mapa final SI'!AH28)</f>
        <v/>
      </c>
      <c r="M25" s="356" t="str">
        <f>IF('Mapa final SI'!T28="","",'Mapa final SI'!T28)</f>
        <v/>
      </c>
      <c r="N25" s="427"/>
      <c r="O25" s="427"/>
      <c r="P25" s="427"/>
      <c r="Q25" s="428"/>
    </row>
    <row r="26" spans="1:17" ht="43.5" customHeight="1" x14ac:dyDescent="0.25">
      <c r="A26" s="118" t="s">
        <v>646</v>
      </c>
      <c r="B26" s="797"/>
      <c r="C26" s="799"/>
      <c r="D26" s="800"/>
      <c r="E26" s="799"/>
      <c r="F26" s="801"/>
      <c r="G26" s="801"/>
      <c r="H26" s="965"/>
      <c r="I26" s="355" t="str">
        <f>IF('Mapa final SI'!AC29="","",'Mapa final SI'!AC29)</f>
        <v/>
      </c>
      <c r="J26" s="355" t="str">
        <f>IF('Mapa final SI'!AE29="","",'Mapa final SI'!AE29)</f>
        <v/>
      </c>
      <c r="K26" s="355" t="str">
        <f t="shared" si="0"/>
        <v/>
      </c>
      <c r="L26" s="355" t="str">
        <f>IF('Mapa final SI'!AH29="","",'Mapa final SI'!AH29)</f>
        <v/>
      </c>
      <c r="M26" s="356" t="str">
        <f>IF('Mapa final SI'!T29="","",'Mapa final SI'!T29)</f>
        <v/>
      </c>
      <c r="N26" s="427"/>
      <c r="O26" s="427"/>
      <c r="P26" s="427"/>
      <c r="Q26" s="428"/>
    </row>
    <row r="27" spans="1:17" ht="43.5" customHeight="1" x14ac:dyDescent="0.25">
      <c r="A27" s="118" t="s">
        <v>647</v>
      </c>
      <c r="B27" s="797"/>
      <c r="C27" s="799"/>
      <c r="D27" s="800"/>
      <c r="E27" s="799"/>
      <c r="F27" s="801"/>
      <c r="G27" s="801"/>
      <c r="H27" s="965"/>
      <c r="I27" s="355" t="str">
        <f>IF('Mapa final SI'!AC30="","",'Mapa final SI'!AC30)</f>
        <v/>
      </c>
      <c r="J27" s="355" t="str">
        <f>IF('Mapa final SI'!AE30="","",'Mapa final SI'!AE30)</f>
        <v/>
      </c>
      <c r="K27" s="355" t="str">
        <f t="shared" si="0"/>
        <v/>
      </c>
      <c r="L27" s="355" t="str">
        <f>IF('Mapa final SI'!AH30="","",'Mapa final SI'!AH30)</f>
        <v/>
      </c>
      <c r="M27" s="356" t="str">
        <f>IF('Mapa final SI'!T30="","",'Mapa final SI'!T30)</f>
        <v/>
      </c>
      <c r="N27" s="427"/>
      <c r="O27" s="427"/>
      <c r="P27" s="427"/>
      <c r="Q27" s="428"/>
    </row>
    <row r="28" spans="1:17" ht="43.5" customHeight="1" x14ac:dyDescent="0.25">
      <c r="A28" s="118" t="s">
        <v>648</v>
      </c>
      <c r="B28" s="797"/>
      <c r="C28" s="799"/>
      <c r="D28" s="800"/>
      <c r="E28" s="799"/>
      <c r="F28" s="801"/>
      <c r="G28" s="801"/>
      <c r="H28" s="965"/>
      <c r="I28" s="355" t="str">
        <f>IF('Mapa final SI'!AC31="","",'Mapa final SI'!AC31)</f>
        <v/>
      </c>
      <c r="J28" s="355" t="str">
        <f>IF('Mapa final SI'!AE31="","",'Mapa final SI'!AE31)</f>
        <v/>
      </c>
      <c r="K28" s="355" t="str">
        <f t="shared" si="0"/>
        <v/>
      </c>
      <c r="L28" s="355" t="str">
        <f>IF('Mapa final SI'!AH31="","",'Mapa final SI'!AH31)</f>
        <v/>
      </c>
      <c r="M28" s="356" t="str">
        <f>IF('Mapa final SI'!T31="","",'Mapa final SI'!T31)</f>
        <v/>
      </c>
      <c r="N28" s="427"/>
      <c r="O28" s="427"/>
      <c r="P28" s="427"/>
      <c r="Q28" s="428"/>
    </row>
    <row r="29" spans="1:17" ht="43.5" customHeight="1" x14ac:dyDescent="0.25">
      <c r="A29" s="118" t="s">
        <v>649</v>
      </c>
      <c r="B29" s="797"/>
      <c r="C29" s="799"/>
      <c r="D29" s="800"/>
      <c r="E29" s="799"/>
      <c r="F29" s="801"/>
      <c r="G29" s="801"/>
      <c r="H29" s="965"/>
      <c r="I29" s="355" t="str">
        <f>IF('Mapa final SI'!AC32="","",'Mapa final SI'!AC32)</f>
        <v/>
      </c>
      <c r="J29" s="355" t="str">
        <f>IF('Mapa final SI'!AE32="","",'Mapa final SI'!AE32)</f>
        <v/>
      </c>
      <c r="K29" s="355" t="str">
        <f t="shared" si="0"/>
        <v/>
      </c>
      <c r="L29" s="355" t="str">
        <f>IF('Mapa final SI'!AH32="","",'Mapa final SI'!AH32)</f>
        <v/>
      </c>
      <c r="M29" s="356" t="str">
        <f>IF('Mapa final SI'!T32="","",'Mapa final SI'!T32)</f>
        <v/>
      </c>
      <c r="N29" s="427"/>
      <c r="O29" s="427"/>
      <c r="P29" s="427"/>
      <c r="Q29" s="428"/>
    </row>
    <row r="30" spans="1:17" ht="43.5" customHeight="1" x14ac:dyDescent="0.25">
      <c r="A30" s="118" t="s">
        <v>650</v>
      </c>
      <c r="B30" s="797"/>
      <c r="C30" s="799"/>
      <c r="D30" s="800"/>
      <c r="E30" s="799"/>
      <c r="F30" s="801"/>
      <c r="G30" s="801"/>
      <c r="H30" s="879"/>
      <c r="I30" s="355" t="str">
        <f>IF('Mapa final SI'!AC33="","",'Mapa final SI'!AC33)</f>
        <v/>
      </c>
      <c r="J30" s="355" t="str">
        <f>IF('Mapa final SI'!AE33="","",'Mapa final SI'!AE33)</f>
        <v/>
      </c>
      <c r="K30" s="355" t="str">
        <f t="shared" si="0"/>
        <v/>
      </c>
      <c r="L30" s="355" t="str">
        <f>IF('Mapa final SI'!AH33="","",'Mapa final SI'!AH33)</f>
        <v/>
      </c>
      <c r="M30" s="356" t="str">
        <f>IF('Mapa final SI'!T33="","",'Mapa final SI'!T33)</f>
        <v/>
      </c>
      <c r="N30" s="427"/>
      <c r="O30" s="427"/>
      <c r="P30" s="427"/>
      <c r="Q30" s="428"/>
    </row>
    <row r="31" spans="1:17" ht="43.5" customHeight="1" x14ac:dyDescent="0.25">
      <c r="A31" s="118" t="s">
        <v>651</v>
      </c>
      <c r="B31" s="796"/>
      <c r="C31" s="798" t="str">
        <f>IF('Mapa final SI'!G34="","",'Mapa final SI'!G34)</f>
        <v/>
      </c>
      <c r="D31" s="804"/>
      <c r="E31" s="798" t="str">
        <f>IF('Mapa final SI'!F34="","",'Mapa final SI'!F34)</f>
        <v/>
      </c>
      <c r="F31" s="878" t="str">
        <f>IF('Mapa final SI'!L34="","",'Mapa final SI'!L34)</f>
        <v/>
      </c>
      <c r="G31" s="878" t="str">
        <f>IF('Mapa final SI'!P34="","",'Mapa final SI'!P34)</f>
        <v/>
      </c>
      <c r="H31" s="96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5" t="str">
        <f>IF('Mapa final SI'!AC34="","",'Mapa final SI'!AC34)</f>
        <v/>
      </c>
      <c r="J31" s="355" t="str">
        <f>IF('Mapa final SI'!AE34="","",'Mapa final SI'!AE34)</f>
        <v/>
      </c>
      <c r="K31" s="355" t="str">
        <f t="shared" si="0"/>
        <v/>
      </c>
      <c r="L31" s="355" t="str">
        <f>IF('Mapa final SI'!AH34="","",'Mapa final SI'!AH34)</f>
        <v/>
      </c>
      <c r="M31" s="356" t="str">
        <f>IF('Mapa final SI'!T34="","",'Mapa final SI'!T34)</f>
        <v/>
      </c>
      <c r="N31" s="427"/>
      <c r="O31" s="427"/>
      <c r="P31" s="427"/>
      <c r="Q31" s="428"/>
    </row>
    <row r="32" spans="1:17" ht="43.5" customHeight="1" x14ac:dyDescent="0.25">
      <c r="A32" s="118" t="s">
        <v>652</v>
      </c>
      <c r="B32" s="797"/>
      <c r="C32" s="799"/>
      <c r="D32" s="800"/>
      <c r="E32" s="799"/>
      <c r="F32" s="801"/>
      <c r="G32" s="801"/>
      <c r="H32" s="965"/>
      <c r="I32" s="355" t="str">
        <f>IF('Mapa final SI'!AC35="","",'Mapa final SI'!AC35)</f>
        <v/>
      </c>
      <c r="J32" s="355" t="str">
        <f>IF('Mapa final SI'!AE35="","",'Mapa final SI'!AE35)</f>
        <v/>
      </c>
      <c r="K32" s="355" t="str">
        <f t="shared" si="0"/>
        <v/>
      </c>
      <c r="L32" s="355" t="str">
        <f>IF('Mapa final SI'!AH35="","",'Mapa final SI'!AH35)</f>
        <v/>
      </c>
      <c r="M32" s="356" t="str">
        <f>IF('Mapa final SI'!T35="","",'Mapa final SI'!T35)</f>
        <v/>
      </c>
      <c r="N32" s="427"/>
      <c r="O32" s="427"/>
      <c r="P32" s="427"/>
      <c r="Q32" s="428"/>
    </row>
    <row r="33" spans="1:17" ht="43.5" customHeight="1" x14ac:dyDescent="0.25">
      <c r="A33" s="118" t="s">
        <v>653</v>
      </c>
      <c r="B33" s="797"/>
      <c r="C33" s="799"/>
      <c r="D33" s="800"/>
      <c r="E33" s="799"/>
      <c r="F33" s="801"/>
      <c r="G33" s="801"/>
      <c r="H33" s="965"/>
      <c r="I33" s="355" t="str">
        <f>IF('Mapa final SI'!AC36="","",'Mapa final SI'!AC36)</f>
        <v/>
      </c>
      <c r="J33" s="355" t="str">
        <f>IF('Mapa final SI'!AE36="","",'Mapa final SI'!AE36)</f>
        <v/>
      </c>
      <c r="K33" s="355" t="str">
        <f t="shared" si="0"/>
        <v/>
      </c>
      <c r="L33" s="355" t="str">
        <f>IF('Mapa final SI'!AH36="","",'Mapa final SI'!AH36)</f>
        <v/>
      </c>
      <c r="M33" s="356" t="str">
        <f>IF('Mapa final SI'!T36="","",'Mapa final SI'!T36)</f>
        <v/>
      </c>
      <c r="N33" s="427"/>
      <c r="O33" s="427"/>
      <c r="P33" s="427"/>
      <c r="Q33" s="428"/>
    </row>
    <row r="34" spans="1:17" ht="43.5" customHeight="1" x14ac:dyDescent="0.25">
      <c r="A34" s="118" t="s">
        <v>654</v>
      </c>
      <c r="B34" s="797"/>
      <c r="C34" s="799"/>
      <c r="D34" s="800"/>
      <c r="E34" s="799"/>
      <c r="F34" s="801"/>
      <c r="G34" s="801"/>
      <c r="H34" s="965"/>
      <c r="I34" s="355" t="str">
        <f>IF('Mapa final SI'!AC37="","",'Mapa final SI'!AC37)</f>
        <v/>
      </c>
      <c r="J34" s="355" t="str">
        <f>IF('Mapa final SI'!AE37="","",'Mapa final SI'!AE37)</f>
        <v/>
      </c>
      <c r="K34" s="355" t="str">
        <f t="shared" si="0"/>
        <v/>
      </c>
      <c r="L34" s="355" t="str">
        <f>IF('Mapa final SI'!AH37="","",'Mapa final SI'!AH37)</f>
        <v/>
      </c>
      <c r="M34" s="356" t="str">
        <f>IF('Mapa final SI'!T37="","",'Mapa final SI'!T37)</f>
        <v/>
      </c>
      <c r="N34" s="427"/>
      <c r="O34" s="427"/>
      <c r="P34" s="427"/>
      <c r="Q34" s="428"/>
    </row>
    <row r="35" spans="1:17" ht="43.5" customHeight="1" x14ac:dyDescent="0.25">
      <c r="A35" s="118" t="s">
        <v>655</v>
      </c>
      <c r="B35" s="797"/>
      <c r="C35" s="799"/>
      <c r="D35" s="800"/>
      <c r="E35" s="799"/>
      <c r="F35" s="801"/>
      <c r="G35" s="801"/>
      <c r="H35" s="965"/>
      <c r="I35" s="355" t="str">
        <f>IF('Mapa final SI'!AC38="","",'Mapa final SI'!AC38)</f>
        <v/>
      </c>
      <c r="J35" s="355" t="str">
        <f>IF('Mapa final SI'!AE38="","",'Mapa final SI'!AE38)</f>
        <v/>
      </c>
      <c r="K35" s="355" t="str">
        <f t="shared" si="0"/>
        <v/>
      </c>
      <c r="L35" s="355" t="str">
        <f>IF('Mapa final SI'!AH38="","",'Mapa final SI'!AH38)</f>
        <v/>
      </c>
      <c r="M35" s="356" t="str">
        <f>IF('Mapa final SI'!T38="","",'Mapa final SI'!T38)</f>
        <v/>
      </c>
      <c r="N35" s="427"/>
      <c r="O35" s="427"/>
      <c r="P35" s="427"/>
      <c r="Q35" s="428"/>
    </row>
    <row r="36" spans="1:17" ht="43.5" customHeight="1" x14ac:dyDescent="0.25">
      <c r="A36" s="118" t="s">
        <v>656</v>
      </c>
      <c r="B36" s="797"/>
      <c r="C36" s="799"/>
      <c r="D36" s="800"/>
      <c r="E36" s="799"/>
      <c r="F36" s="801"/>
      <c r="G36" s="801"/>
      <c r="H36" s="879"/>
      <c r="I36" s="355" t="str">
        <f>IF('Mapa final SI'!AC39="","",'Mapa final SI'!AC39)</f>
        <v/>
      </c>
      <c r="J36" s="355" t="str">
        <f>IF('Mapa final SI'!AE39="","",'Mapa final SI'!AE39)</f>
        <v/>
      </c>
      <c r="K36" s="355" t="str">
        <f t="shared" si="0"/>
        <v/>
      </c>
      <c r="L36" s="355" t="str">
        <f>IF('Mapa final SI'!AH39="","",'Mapa final SI'!AH39)</f>
        <v/>
      </c>
      <c r="M36" s="356" t="str">
        <f>IF('Mapa final SI'!T39="","",'Mapa final SI'!T39)</f>
        <v/>
      </c>
      <c r="N36" s="427"/>
      <c r="O36" s="427"/>
      <c r="P36" s="427"/>
      <c r="Q36" s="428"/>
    </row>
    <row r="37" spans="1:17" ht="43.5" customHeight="1" x14ac:dyDescent="0.25">
      <c r="A37" s="118" t="s">
        <v>657</v>
      </c>
      <c r="B37" s="796"/>
      <c r="C37" s="798" t="str">
        <f>IF('Mapa final SI'!G40="","",'Mapa final SI'!G40)</f>
        <v/>
      </c>
      <c r="D37" s="804"/>
      <c r="E37" s="798" t="str">
        <f>IF('Mapa final SI'!F40="","",'Mapa final SI'!F40)</f>
        <v/>
      </c>
      <c r="F37" s="878" t="str">
        <f>IF('Mapa final SI'!L40="","",'Mapa final SI'!L40)</f>
        <v/>
      </c>
      <c r="G37" s="878" t="str">
        <f>IF('Mapa final SI'!P40="","",'Mapa final SI'!P40)</f>
        <v/>
      </c>
      <c r="H37" s="96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5" t="str">
        <f>IF('Mapa final SI'!AC40="","",'Mapa final SI'!AC40)</f>
        <v/>
      </c>
      <c r="J37" s="355" t="str">
        <f>IF('Mapa final SI'!AE40="","",'Mapa final SI'!AE40)</f>
        <v/>
      </c>
      <c r="K37" s="355" t="str">
        <f t="shared" si="0"/>
        <v/>
      </c>
      <c r="L37" s="355" t="str">
        <f>IF('Mapa final SI'!AH40="","",'Mapa final SI'!AH40)</f>
        <v/>
      </c>
      <c r="M37" s="356" t="str">
        <f>IF('Mapa final SI'!T40="","",'Mapa final SI'!T40)</f>
        <v/>
      </c>
      <c r="N37" s="427"/>
      <c r="O37" s="427"/>
      <c r="P37" s="427"/>
      <c r="Q37" s="428"/>
    </row>
    <row r="38" spans="1:17" ht="43.5" customHeight="1" x14ac:dyDescent="0.25">
      <c r="A38" s="118" t="s">
        <v>658</v>
      </c>
      <c r="B38" s="797"/>
      <c r="C38" s="799"/>
      <c r="D38" s="800"/>
      <c r="E38" s="799"/>
      <c r="F38" s="801"/>
      <c r="G38" s="801"/>
      <c r="H38" s="965"/>
      <c r="I38" s="355" t="str">
        <f>IF('Mapa final SI'!AC41="","",'Mapa final SI'!AC41)</f>
        <v/>
      </c>
      <c r="J38" s="355" t="str">
        <f>IF('Mapa final SI'!AE41="","",'Mapa final SI'!AE41)</f>
        <v/>
      </c>
      <c r="K38" s="355" t="str">
        <f t="shared" si="0"/>
        <v/>
      </c>
      <c r="L38" s="355" t="str">
        <f>IF('Mapa final SI'!AH41="","",'Mapa final SI'!AH41)</f>
        <v/>
      </c>
      <c r="M38" s="356" t="str">
        <f>IF('Mapa final SI'!T41="","",'Mapa final SI'!T41)</f>
        <v/>
      </c>
      <c r="N38" s="427"/>
      <c r="O38" s="427"/>
      <c r="P38" s="427"/>
      <c r="Q38" s="428"/>
    </row>
    <row r="39" spans="1:17" ht="43.5" customHeight="1" x14ac:dyDescent="0.25">
      <c r="A39" s="118" t="s">
        <v>659</v>
      </c>
      <c r="B39" s="797"/>
      <c r="C39" s="799"/>
      <c r="D39" s="800"/>
      <c r="E39" s="799"/>
      <c r="F39" s="801"/>
      <c r="G39" s="801"/>
      <c r="H39" s="965"/>
      <c r="I39" s="355" t="str">
        <f>IF('Mapa final SI'!AC42="","",'Mapa final SI'!AC42)</f>
        <v/>
      </c>
      <c r="J39" s="355" t="str">
        <f>IF('Mapa final SI'!AE42="","",'Mapa final SI'!AE42)</f>
        <v/>
      </c>
      <c r="K39" s="355" t="str">
        <f t="shared" si="0"/>
        <v/>
      </c>
      <c r="L39" s="355" t="str">
        <f>IF('Mapa final SI'!AH42="","",'Mapa final SI'!AH42)</f>
        <v/>
      </c>
      <c r="M39" s="356" t="str">
        <f>IF('Mapa final SI'!T42="","",'Mapa final SI'!T42)</f>
        <v/>
      </c>
      <c r="N39" s="427"/>
      <c r="O39" s="427"/>
      <c r="P39" s="427"/>
      <c r="Q39" s="428"/>
    </row>
    <row r="40" spans="1:17" ht="43.5" customHeight="1" x14ac:dyDescent="0.25">
      <c r="A40" s="118" t="s">
        <v>660</v>
      </c>
      <c r="B40" s="797"/>
      <c r="C40" s="799"/>
      <c r="D40" s="800"/>
      <c r="E40" s="799"/>
      <c r="F40" s="801"/>
      <c r="G40" s="801"/>
      <c r="H40" s="965"/>
      <c r="I40" s="355" t="str">
        <f>IF('Mapa final SI'!AC43="","",'Mapa final SI'!AC43)</f>
        <v/>
      </c>
      <c r="J40" s="355" t="str">
        <f>IF('Mapa final SI'!AE43="","",'Mapa final SI'!AE43)</f>
        <v/>
      </c>
      <c r="K40" s="355" t="str">
        <f t="shared" si="0"/>
        <v/>
      </c>
      <c r="L40" s="355" t="str">
        <f>IF('Mapa final SI'!AH43="","",'Mapa final SI'!AH43)</f>
        <v/>
      </c>
      <c r="M40" s="356" t="str">
        <f>IF('Mapa final SI'!T43="","",'Mapa final SI'!T43)</f>
        <v/>
      </c>
      <c r="N40" s="427"/>
      <c r="O40" s="427"/>
      <c r="P40" s="427"/>
      <c r="Q40" s="428"/>
    </row>
    <row r="41" spans="1:17" ht="43.5" customHeight="1" x14ac:dyDescent="0.25">
      <c r="A41" s="118" t="s">
        <v>661</v>
      </c>
      <c r="B41" s="797"/>
      <c r="C41" s="799"/>
      <c r="D41" s="800"/>
      <c r="E41" s="799"/>
      <c r="F41" s="801"/>
      <c r="G41" s="801"/>
      <c r="H41" s="965"/>
      <c r="I41" s="355" t="str">
        <f>IF('Mapa final SI'!AC44="","",'Mapa final SI'!AC44)</f>
        <v/>
      </c>
      <c r="J41" s="355" t="str">
        <f>IF('Mapa final SI'!AE44="","",'Mapa final SI'!AE44)</f>
        <v/>
      </c>
      <c r="K41" s="355" t="str">
        <f t="shared" si="0"/>
        <v/>
      </c>
      <c r="L41" s="355" t="str">
        <f>IF('Mapa final SI'!AH44="","",'Mapa final SI'!AH44)</f>
        <v/>
      </c>
      <c r="M41" s="356" t="str">
        <f>IF('Mapa final SI'!T44="","",'Mapa final SI'!T44)</f>
        <v/>
      </c>
      <c r="N41" s="427"/>
      <c r="O41" s="427"/>
      <c r="P41" s="427"/>
      <c r="Q41" s="428"/>
    </row>
    <row r="42" spans="1:17" ht="43.5" customHeight="1" x14ac:dyDescent="0.25">
      <c r="A42" s="118" t="s">
        <v>662</v>
      </c>
      <c r="B42" s="797"/>
      <c r="C42" s="799"/>
      <c r="D42" s="800"/>
      <c r="E42" s="799"/>
      <c r="F42" s="801"/>
      <c r="G42" s="801"/>
      <c r="H42" s="879"/>
      <c r="I42" s="355" t="str">
        <f>IF('Mapa final SI'!AC45="","",'Mapa final SI'!AC45)</f>
        <v/>
      </c>
      <c r="J42" s="355" t="str">
        <f>IF('Mapa final SI'!AE45="","",'Mapa final SI'!AE45)</f>
        <v/>
      </c>
      <c r="K42" s="355" t="str">
        <f t="shared" si="0"/>
        <v/>
      </c>
      <c r="L42" s="355" t="str">
        <f>IF('Mapa final SI'!AH45="","",'Mapa final SI'!AH45)</f>
        <v/>
      </c>
      <c r="M42" s="356" t="str">
        <f>IF('Mapa final SI'!T45="","",'Mapa final SI'!T45)</f>
        <v/>
      </c>
      <c r="N42" s="427"/>
      <c r="O42" s="427"/>
      <c r="P42" s="427"/>
      <c r="Q42" s="428"/>
    </row>
    <row r="43" spans="1:17" ht="43.5" customHeight="1" x14ac:dyDescent="0.25">
      <c r="A43" s="118" t="s">
        <v>663</v>
      </c>
      <c r="B43" s="796"/>
      <c r="C43" s="798" t="str">
        <f>IF('Mapa final SI'!G46="","",'Mapa final SI'!G46)</f>
        <v/>
      </c>
      <c r="D43" s="804"/>
      <c r="E43" s="798" t="str">
        <f>IF('Mapa final SI'!F46="","",'Mapa final SI'!F46)</f>
        <v/>
      </c>
      <c r="F43" s="878" t="str">
        <f>IF('Mapa final SI'!L46="","",'Mapa final SI'!L46)</f>
        <v/>
      </c>
      <c r="G43" s="878" t="str">
        <f>IF('Mapa final SI'!P46="","",'Mapa final SI'!P46)</f>
        <v/>
      </c>
      <c r="H43" s="96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5" t="str">
        <f>IF('Mapa final SI'!AC46="","",'Mapa final SI'!AC46)</f>
        <v/>
      </c>
      <c r="J43" s="355" t="str">
        <f>IF('Mapa final SI'!AE46="","",'Mapa final SI'!AE46)</f>
        <v/>
      </c>
      <c r="K43" s="355" t="str">
        <f t="shared" si="0"/>
        <v/>
      </c>
      <c r="L43" s="355" t="str">
        <f>IF('Mapa final SI'!AH46="","",'Mapa final SI'!AH46)</f>
        <v/>
      </c>
      <c r="M43" s="356" t="str">
        <f>IF('Mapa final SI'!T46="","",'Mapa final SI'!T46)</f>
        <v/>
      </c>
      <c r="N43" s="427"/>
      <c r="O43" s="427"/>
      <c r="P43" s="427"/>
      <c r="Q43" s="428"/>
    </row>
    <row r="44" spans="1:17" ht="43.5" customHeight="1" x14ac:dyDescent="0.25">
      <c r="A44" s="118" t="s">
        <v>664</v>
      </c>
      <c r="B44" s="797"/>
      <c r="C44" s="799"/>
      <c r="D44" s="800"/>
      <c r="E44" s="799"/>
      <c r="F44" s="801"/>
      <c r="G44" s="801"/>
      <c r="H44" s="965"/>
      <c r="I44" s="355" t="str">
        <f>IF('Mapa final SI'!AC47="","",'Mapa final SI'!AC47)</f>
        <v/>
      </c>
      <c r="J44" s="355" t="str">
        <f>IF('Mapa final SI'!AE47="","",'Mapa final SI'!AE47)</f>
        <v/>
      </c>
      <c r="K44" s="355" t="str">
        <f t="shared" si="0"/>
        <v/>
      </c>
      <c r="L44" s="355" t="str">
        <f>IF('Mapa final SI'!AH47="","",'Mapa final SI'!AH47)</f>
        <v/>
      </c>
      <c r="M44" s="356" t="str">
        <f>IF('Mapa final SI'!T47="","",'Mapa final SI'!T47)</f>
        <v/>
      </c>
      <c r="N44" s="427"/>
      <c r="O44" s="427"/>
      <c r="P44" s="427"/>
      <c r="Q44" s="428"/>
    </row>
    <row r="45" spans="1:17" ht="43.5" customHeight="1" x14ac:dyDescent="0.25">
      <c r="A45" s="118" t="s">
        <v>665</v>
      </c>
      <c r="B45" s="797"/>
      <c r="C45" s="799"/>
      <c r="D45" s="800"/>
      <c r="E45" s="799"/>
      <c r="F45" s="801"/>
      <c r="G45" s="801"/>
      <c r="H45" s="965"/>
      <c r="I45" s="355" t="str">
        <f>IF('Mapa final SI'!AC48="","",'Mapa final SI'!AC48)</f>
        <v/>
      </c>
      <c r="J45" s="355" t="str">
        <f>IF('Mapa final SI'!AE48="","",'Mapa final SI'!AE48)</f>
        <v/>
      </c>
      <c r="K45" s="355" t="str">
        <f t="shared" si="0"/>
        <v/>
      </c>
      <c r="L45" s="355" t="str">
        <f>IF('Mapa final SI'!AH48="","",'Mapa final SI'!AH48)</f>
        <v/>
      </c>
      <c r="M45" s="356" t="str">
        <f>IF('Mapa final SI'!T48="","",'Mapa final SI'!T48)</f>
        <v/>
      </c>
      <c r="N45" s="427"/>
      <c r="O45" s="427"/>
      <c r="P45" s="427"/>
      <c r="Q45" s="428"/>
    </row>
    <row r="46" spans="1:17" ht="43.5" customHeight="1" x14ac:dyDescent="0.25">
      <c r="A46" s="118" t="s">
        <v>666</v>
      </c>
      <c r="B46" s="797"/>
      <c r="C46" s="799"/>
      <c r="D46" s="800"/>
      <c r="E46" s="799"/>
      <c r="F46" s="801"/>
      <c r="G46" s="801"/>
      <c r="H46" s="965"/>
      <c r="I46" s="355" t="str">
        <f>IF('Mapa final SI'!AC49="","",'Mapa final SI'!AC49)</f>
        <v/>
      </c>
      <c r="J46" s="355" t="str">
        <f>IF('Mapa final SI'!AE49="","",'Mapa final SI'!AE49)</f>
        <v/>
      </c>
      <c r="K46" s="355" t="str">
        <f t="shared" si="0"/>
        <v/>
      </c>
      <c r="L46" s="355" t="str">
        <f>IF('Mapa final SI'!AH49="","",'Mapa final SI'!AH49)</f>
        <v/>
      </c>
      <c r="M46" s="356" t="str">
        <f>IF('Mapa final SI'!T49="","",'Mapa final SI'!T49)</f>
        <v/>
      </c>
      <c r="N46" s="427"/>
      <c r="O46" s="427"/>
      <c r="P46" s="427"/>
      <c r="Q46" s="428"/>
    </row>
    <row r="47" spans="1:17" ht="43.5" customHeight="1" x14ac:dyDescent="0.25">
      <c r="A47" s="118" t="s">
        <v>667</v>
      </c>
      <c r="B47" s="797"/>
      <c r="C47" s="799"/>
      <c r="D47" s="800"/>
      <c r="E47" s="799"/>
      <c r="F47" s="801"/>
      <c r="G47" s="801"/>
      <c r="H47" s="965"/>
      <c r="I47" s="355" t="str">
        <f>IF('Mapa final SI'!AC50="","",'Mapa final SI'!AC50)</f>
        <v/>
      </c>
      <c r="J47" s="355" t="str">
        <f>IF('Mapa final SI'!AE50="","",'Mapa final SI'!AE50)</f>
        <v/>
      </c>
      <c r="K47" s="355" t="str">
        <f t="shared" si="0"/>
        <v/>
      </c>
      <c r="L47" s="355" t="str">
        <f>IF('Mapa final SI'!AH50="","",'Mapa final SI'!AH50)</f>
        <v/>
      </c>
      <c r="M47" s="356" t="str">
        <f>IF('Mapa final SI'!T50="","",'Mapa final SI'!T50)</f>
        <v/>
      </c>
      <c r="N47" s="427"/>
      <c r="O47" s="427"/>
      <c r="P47" s="427"/>
      <c r="Q47" s="428"/>
    </row>
    <row r="48" spans="1:17" ht="43.5" customHeight="1" x14ac:dyDescent="0.25">
      <c r="A48" s="118" t="s">
        <v>668</v>
      </c>
      <c r="B48" s="797"/>
      <c r="C48" s="799"/>
      <c r="D48" s="800"/>
      <c r="E48" s="799"/>
      <c r="F48" s="801"/>
      <c r="G48" s="801"/>
      <c r="H48" s="879"/>
      <c r="I48" s="355" t="str">
        <f>IF('Mapa final SI'!AC51="","",'Mapa final SI'!AC51)</f>
        <v/>
      </c>
      <c r="J48" s="355" t="str">
        <f>IF('Mapa final SI'!AE51="","",'Mapa final SI'!AE51)</f>
        <v/>
      </c>
      <c r="K48" s="355" t="str">
        <f t="shared" si="0"/>
        <v/>
      </c>
      <c r="L48" s="355" t="str">
        <f>IF('Mapa final SI'!AH51="","",'Mapa final SI'!AH51)</f>
        <v/>
      </c>
      <c r="M48" s="356" t="str">
        <f>IF('Mapa final SI'!T51="","",'Mapa final SI'!T51)</f>
        <v/>
      </c>
      <c r="N48" s="427"/>
      <c r="O48" s="427"/>
      <c r="P48" s="427"/>
      <c r="Q48" s="428"/>
    </row>
    <row r="49" spans="1:17" ht="43.5" customHeight="1" x14ac:dyDescent="0.25">
      <c r="A49" s="118" t="s">
        <v>669</v>
      </c>
      <c r="B49" s="796"/>
      <c r="C49" s="798" t="str">
        <f>IF('Mapa final SI'!G52="","",'Mapa final SI'!G52)</f>
        <v/>
      </c>
      <c r="D49" s="804"/>
      <c r="E49" s="798" t="str">
        <f>IF('Mapa final SI'!F52="","",'Mapa final SI'!F52)</f>
        <v/>
      </c>
      <c r="F49" s="878" t="str">
        <f>IF('Mapa final SI'!L52="","",'Mapa final SI'!L52)</f>
        <v/>
      </c>
      <c r="G49" s="878" t="str">
        <f>IF('Mapa final SI'!P52="","",'Mapa final SI'!P52)</f>
        <v/>
      </c>
      <c r="H49" s="96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5" t="str">
        <f>IF('Mapa final SI'!AC52="","",'Mapa final SI'!AC52)</f>
        <v/>
      </c>
      <c r="J49" s="355" t="str">
        <f>IF('Mapa final SI'!AE52="","",'Mapa final SI'!AE52)</f>
        <v/>
      </c>
      <c r="K49" s="355" t="str">
        <f t="shared" si="0"/>
        <v/>
      </c>
      <c r="L49" s="355" t="str">
        <f>IF('Mapa final SI'!AH52="","",'Mapa final SI'!AH52)</f>
        <v/>
      </c>
      <c r="M49" s="356" t="str">
        <f>IF('Mapa final SI'!T52="","",'Mapa final SI'!T52)</f>
        <v/>
      </c>
      <c r="N49" s="427"/>
      <c r="O49" s="427"/>
      <c r="P49" s="427"/>
      <c r="Q49" s="428"/>
    </row>
    <row r="50" spans="1:17" ht="43.5" customHeight="1" x14ac:dyDescent="0.25">
      <c r="A50" s="118" t="s">
        <v>670</v>
      </c>
      <c r="B50" s="797"/>
      <c r="C50" s="799"/>
      <c r="D50" s="800"/>
      <c r="E50" s="799"/>
      <c r="F50" s="801"/>
      <c r="G50" s="801"/>
      <c r="H50" s="965"/>
      <c r="I50" s="355" t="str">
        <f>IF('Mapa final SI'!AC53="","",'Mapa final SI'!AC53)</f>
        <v/>
      </c>
      <c r="J50" s="355" t="str">
        <f>IF('Mapa final SI'!AE53="","",'Mapa final SI'!AE53)</f>
        <v/>
      </c>
      <c r="K50" s="355" t="str">
        <f t="shared" si="0"/>
        <v/>
      </c>
      <c r="L50" s="355" t="str">
        <f>IF('Mapa final SI'!AH53="","",'Mapa final SI'!AH53)</f>
        <v/>
      </c>
      <c r="M50" s="356" t="str">
        <f>IF('Mapa final SI'!T53="","",'Mapa final SI'!T53)</f>
        <v/>
      </c>
      <c r="N50" s="427"/>
      <c r="O50" s="427"/>
      <c r="P50" s="427"/>
      <c r="Q50" s="428"/>
    </row>
    <row r="51" spans="1:17" ht="43.5" customHeight="1" x14ac:dyDescent="0.25">
      <c r="A51" s="118" t="s">
        <v>671</v>
      </c>
      <c r="B51" s="797"/>
      <c r="C51" s="799"/>
      <c r="D51" s="800"/>
      <c r="E51" s="799"/>
      <c r="F51" s="801"/>
      <c r="G51" s="801"/>
      <c r="H51" s="965"/>
      <c r="I51" s="355" t="str">
        <f>IF('Mapa final SI'!AC54="","",'Mapa final SI'!AC54)</f>
        <v/>
      </c>
      <c r="J51" s="355" t="str">
        <f>IF('Mapa final SI'!AE54="","",'Mapa final SI'!AE54)</f>
        <v/>
      </c>
      <c r="K51" s="355" t="str">
        <f t="shared" si="0"/>
        <v/>
      </c>
      <c r="L51" s="355" t="str">
        <f>IF('Mapa final SI'!AH54="","",'Mapa final SI'!AH54)</f>
        <v/>
      </c>
      <c r="M51" s="356" t="str">
        <f>IF('Mapa final SI'!T54="","",'Mapa final SI'!T54)</f>
        <v/>
      </c>
      <c r="N51" s="427"/>
      <c r="O51" s="427"/>
      <c r="P51" s="427"/>
      <c r="Q51" s="428"/>
    </row>
    <row r="52" spans="1:17" ht="43.5" customHeight="1" x14ac:dyDescent="0.25">
      <c r="A52" s="118" t="s">
        <v>672</v>
      </c>
      <c r="B52" s="797"/>
      <c r="C52" s="799"/>
      <c r="D52" s="800"/>
      <c r="E52" s="799"/>
      <c r="F52" s="801"/>
      <c r="G52" s="801"/>
      <c r="H52" s="965"/>
      <c r="I52" s="355" t="str">
        <f>IF('Mapa final SI'!AC55="","",'Mapa final SI'!AC55)</f>
        <v/>
      </c>
      <c r="J52" s="355" t="str">
        <f>IF('Mapa final SI'!AE55="","",'Mapa final SI'!AE55)</f>
        <v/>
      </c>
      <c r="K52" s="355" t="str">
        <f t="shared" si="0"/>
        <v/>
      </c>
      <c r="L52" s="355" t="str">
        <f>IF('Mapa final SI'!AH55="","",'Mapa final SI'!AH55)</f>
        <v/>
      </c>
      <c r="M52" s="356" t="str">
        <f>IF('Mapa final SI'!T55="","",'Mapa final SI'!T55)</f>
        <v/>
      </c>
      <c r="N52" s="427"/>
      <c r="O52" s="427"/>
      <c r="P52" s="427"/>
      <c r="Q52" s="428"/>
    </row>
    <row r="53" spans="1:17" ht="43.5" customHeight="1" x14ac:dyDescent="0.25">
      <c r="A53" s="118" t="s">
        <v>673</v>
      </c>
      <c r="B53" s="797"/>
      <c r="C53" s="799"/>
      <c r="D53" s="800"/>
      <c r="E53" s="799"/>
      <c r="F53" s="801"/>
      <c r="G53" s="801"/>
      <c r="H53" s="965"/>
      <c r="I53" s="355" t="str">
        <f>IF('Mapa final SI'!AC56="","",'Mapa final SI'!AC56)</f>
        <v/>
      </c>
      <c r="J53" s="355" t="str">
        <f>IF('Mapa final SI'!AE56="","",'Mapa final SI'!AE56)</f>
        <v/>
      </c>
      <c r="K53" s="355" t="str">
        <f t="shared" si="0"/>
        <v/>
      </c>
      <c r="L53" s="355" t="str">
        <f>IF('Mapa final SI'!AH56="","",'Mapa final SI'!AH56)</f>
        <v/>
      </c>
      <c r="M53" s="356" t="str">
        <f>IF('Mapa final SI'!T56="","",'Mapa final SI'!T56)</f>
        <v/>
      </c>
      <c r="N53" s="427"/>
      <c r="O53" s="427"/>
      <c r="P53" s="427"/>
      <c r="Q53" s="428"/>
    </row>
    <row r="54" spans="1:17" ht="43.5" customHeight="1" x14ac:dyDescent="0.25">
      <c r="A54" s="118" t="s">
        <v>674</v>
      </c>
      <c r="B54" s="797"/>
      <c r="C54" s="799"/>
      <c r="D54" s="800"/>
      <c r="E54" s="799"/>
      <c r="F54" s="801"/>
      <c r="G54" s="801"/>
      <c r="H54" s="879"/>
      <c r="I54" s="355" t="str">
        <f>IF('Mapa final SI'!AC57="","",'Mapa final SI'!AC57)</f>
        <v/>
      </c>
      <c r="J54" s="355" t="str">
        <f>IF('Mapa final SI'!AE57="","",'Mapa final SI'!AE57)</f>
        <v/>
      </c>
      <c r="K54" s="355" t="str">
        <f t="shared" si="0"/>
        <v/>
      </c>
      <c r="L54" s="355" t="str">
        <f>IF('Mapa final SI'!AH57="","",'Mapa final SI'!AH57)</f>
        <v/>
      </c>
      <c r="M54" s="356" t="str">
        <f>IF('Mapa final SI'!T57="","",'Mapa final SI'!T57)</f>
        <v/>
      </c>
      <c r="N54" s="427"/>
      <c r="O54" s="427"/>
      <c r="P54" s="427"/>
      <c r="Q54" s="428"/>
    </row>
    <row r="55" spans="1:17" ht="43.5" customHeight="1" x14ac:dyDescent="0.25">
      <c r="A55" s="118" t="s">
        <v>675</v>
      </c>
      <c r="B55" s="796"/>
      <c r="C55" s="798" t="str">
        <f>IF('Mapa final SI'!G58="","",'Mapa final SI'!G58)</f>
        <v/>
      </c>
      <c r="D55" s="804"/>
      <c r="E55" s="798" t="str">
        <f>IF('Mapa final SI'!F58="","",'Mapa final SI'!F58)</f>
        <v/>
      </c>
      <c r="F55" s="878" t="str">
        <f>IF('Mapa final SI'!L58="","",'Mapa final SI'!L58)</f>
        <v/>
      </c>
      <c r="G55" s="878" t="str">
        <f>IF('Mapa final SI'!P58="","",'Mapa final SI'!P58)</f>
        <v/>
      </c>
      <c r="H55" s="96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5" t="str">
        <f>IF('Mapa final SI'!AC58="","",'Mapa final SI'!AC58)</f>
        <v/>
      </c>
      <c r="J55" s="355" t="str">
        <f>IF('Mapa final SI'!AE58="","",'Mapa final SI'!AE58)</f>
        <v/>
      </c>
      <c r="K55" s="355" t="str">
        <f t="shared" si="0"/>
        <v/>
      </c>
      <c r="L55" s="355" t="str">
        <f>IF('Mapa final SI'!AH58="","",'Mapa final SI'!AH58)</f>
        <v/>
      </c>
      <c r="M55" s="356" t="str">
        <f>IF('Mapa final SI'!T58="","",'Mapa final SI'!T58)</f>
        <v/>
      </c>
      <c r="N55" s="427"/>
      <c r="O55" s="427"/>
      <c r="P55" s="427"/>
      <c r="Q55" s="428"/>
    </row>
    <row r="56" spans="1:17" ht="43.5" customHeight="1" x14ac:dyDescent="0.25">
      <c r="A56" s="118" t="s">
        <v>676</v>
      </c>
      <c r="B56" s="797"/>
      <c r="C56" s="799"/>
      <c r="D56" s="800"/>
      <c r="E56" s="799"/>
      <c r="F56" s="801"/>
      <c r="G56" s="801"/>
      <c r="H56" s="965"/>
      <c r="I56" s="355" t="str">
        <f>IF('Mapa final SI'!AC59="","",'Mapa final SI'!AC59)</f>
        <v/>
      </c>
      <c r="J56" s="355" t="str">
        <f>IF('Mapa final SI'!AE59="","",'Mapa final SI'!AE59)</f>
        <v/>
      </c>
      <c r="K56" s="355" t="str">
        <f t="shared" si="0"/>
        <v/>
      </c>
      <c r="L56" s="355" t="str">
        <f>IF('Mapa final SI'!AH59="","",'Mapa final SI'!AH59)</f>
        <v/>
      </c>
      <c r="M56" s="356" t="str">
        <f>IF('Mapa final SI'!T59="","",'Mapa final SI'!T59)</f>
        <v/>
      </c>
      <c r="N56" s="427"/>
      <c r="O56" s="427"/>
      <c r="P56" s="427"/>
      <c r="Q56" s="428"/>
    </row>
    <row r="57" spans="1:17" ht="43.5" customHeight="1" x14ac:dyDescent="0.25">
      <c r="A57" s="118" t="s">
        <v>677</v>
      </c>
      <c r="B57" s="797"/>
      <c r="C57" s="799"/>
      <c r="D57" s="800"/>
      <c r="E57" s="799"/>
      <c r="F57" s="801"/>
      <c r="G57" s="801"/>
      <c r="H57" s="965"/>
      <c r="I57" s="355" t="str">
        <f>IF('Mapa final SI'!AC60="","",'Mapa final SI'!AC60)</f>
        <v/>
      </c>
      <c r="J57" s="355" t="str">
        <f>IF('Mapa final SI'!AE60="","",'Mapa final SI'!AE60)</f>
        <v/>
      </c>
      <c r="K57" s="355" t="str">
        <f t="shared" si="0"/>
        <v/>
      </c>
      <c r="L57" s="355" t="str">
        <f>IF('Mapa final SI'!AH60="","",'Mapa final SI'!AH60)</f>
        <v/>
      </c>
      <c r="M57" s="356" t="str">
        <f>IF('Mapa final SI'!T60="","",'Mapa final SI'!T60)</f>
        <v/>
      </c>
      <c r="N57" s="427"/>
      <c r="O57" s="427"/>
      <c r="P57" s="427"/>
      <c r="Q57" s="428"/>
    </row>
    <row r="58" spans="1:17" ht="43.5" customHeight="1" x14ac:dyDescent="0.25">
      <c r="A58" s="118" t="s">
        <v>678</v>
      </c>
      <c r="B58" s="797"/>
      <c r="C58" s="799"/>
      <c r="D58" s="800"/>
      <c r="E58" s="799"/>
      <c r="F58" s="801"/>
      <c r="G58" s="801"/>
      <c r="H58" s="965"/>
      <c r="I58" s="355" t="str">
        <f>IF('Mapa final SI'!AC61="","",'Mapa final SI'!AC61)</f>
        <v/>
      </c>
      <c r="J58" s="355" t="str">
        <f>IF('Mapa final SI'!AE61="","",'Mapa final SI'!AE61)</f>
        <v/>
      </c>
      <c r="K58" s="355" t="str">
        <f t="shared" si="0"/>
        <v/>
      </c>
      <c r="L58" s="355" t="str">
        <f>IF('Mapa final SI'!AH61="","",'Mapa final SI'!AH61)</f>
        <v/>
      </c>
      <c r="M58" s="356" t="str">
        <f>IF('Mapa final SI'!T61="","",'Mapa final SI'!T61)</f>
        <v/>
      </c>
      <c r="N58" s="427"/>
      <c r="O58" s="427"/>
      <c r="P58" s="427"/>
      <c r="Q58" s="428"/>
    </row>
    <row r="59" spans="1:17" ht="43.5" customHeight="1" x14ac:dyDescent="0.25">
      <c r="A59" s="118" t="s">
        <v>679</v>
      </c>
      <c r="B59" s="797"/>
      <c r="C59" s="799"/>
      <c r="D59" s="800"/>
      <c r="E59" s="799"/>
      <c r="F59" s="801"/>
      <c r="G59" s="801"/>
      <c r="H59" s="965"/>
      <c r="I59" s="355" t="str">
        <f>IF('Mapa final SI'!AC62="","",'Mapa final SI'!AC62)</f>
        <v/>
      </c>
      <c r="J59" s="355" t="str">
        <f>IF('Mapa final SI'!AE62="","",'Mapa final SI'!AE62)</f>
        <v/>
      </c>
      <c r="K59" s="355" t="str">
        <f t="shared" si="0"/>
        <v/>
      </c>
      <c r="L59" s="355" t="str">
        <f>IF('Mapa final SI'!AH62="","",'Mapa final SI'!AH62)</f>
        <v/>
      </c>
      <c r="M59" s="356" t="str">
        <f>IF('Mapa final SI'!T62="","",'Mapa final SI'!T62)</f>
        <v/>
      </c>
      <c r="N59" s="427"/>
      <c r="O59" s="427"/>
      <c r="P59" s="427"/>
      <c r="Q59" s="428"/>
    </row>
    <row r="60" spans="1:17" ht="43.5" customHeight="1" x14ac:dyDescent="0.25">
      <c r="A60" s="118" t="s">
        <v>680</v>
      </c>
      <c r="B60" s="797"/>
      <c r="C60" s="799"/>
      <c r="D60" s="800"/>
      <c r="E60" s="799"/>
      <c r="F60" s="801"/>
      <c r="G60" s="801"/>
      <c r="H60" s="879"/>
      <c r="I60" s="355" t="str">
        <f>IF('Mapa final SI'!AC63="","",'Mapa final SI'!AC63)</f>
        <v/>
      </c>
      <c r="J60" s="355" t="str">
        <f>IF('Mapa final SI'!AE63="","",'Mapa final SI'!AE63)</f>
        <v/>
      </c>
      <c r="K60" s="355" t="str">
        <f t="shared" si="0"/>
        <v/>
      </c>
      <c r="L60" s="355" t="str">
        <f>IF('Mapa final SI'!AH63="","",'Mapa final SI'!AH63)</f>
        <v/>
      </c>
      <c r="M60" s="356" t="str">
        <f>IF('Mapa final SI'!T63="","",'Mapa final SI'!T63)</f>
        <v/>
      </c>
      <c r="N60" s="427"/>
      <c r="O60" s="427"/>
      <c r="P60" s="427"/>
      <c r="Q60" s="428"/>
    </row>
    <row r="61" spans="1:17" ht="43.5" customHeight="1" x14ac:dyDescent="0.25">
      <c r="A61" s="118" t="s">
        <v>681</v>
      </c>
      <c r="B61" s="796"/>
      <c r="C61" s="798" t="str">
        <f>IF('Mapa final SI'!G64="","",'Mapa final SI'!G64)</f>
        <v/>
      </c>
      <c r="D61" s="804"/>
      <c r="E61" s="798" t="str">
        <f>IF('Mapa final SI'!F64="","",'Mapa final SI'!F64)</f>
        <v/>
      </c>
      <c r="F61" s="878" t="str">
        <f>IF('Mapa final SI'!L64="","",'Mapa final SI'!L64)</f>
        <v/>
      </c>
      <c r="G61" s="878" t="str">
        <f>IF('Mapa final SI'!P64="","",'Mapa final SI'!P64)</f>
        <v/>
      </c>
      <c r="H61" s="96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5" t="str">
        <f>IF('Mapa final SI'!AC64="","",'Mapa final SI'!AC64)</f>
        <v/>
      </c>
      <c r="J61" s="355" t="str">
        <f>IF('Mapa final SI'!AE64="","",'Mapa final SI'!AE64)</f>
        <v/>
      </c>
      <c r="K61" s="355" t="str">
        <f t="shared" si="0"/>
        <v/>
      </c>
      <c r="L61" s="355" t="str">
        <f>IF('Mapa final SI'!AH64="","",'Mapa final SI'!AH64)</f>
        <v/>
      </c>
      <c r="M61" s="356" t="str">
        <f>IF('Mapa final SI'!T64="","",'Mapa final SI'!T64)</f>
        <v/>
      </c>
      <c r="N61" s="427"/>
      <c r="O61" s="427"/>
      <c r="P61" s="427"/>
      <c r="Q61" s="428"/>
    </row>
    <row r="62" spans="1:17" ht="43.5" customHeight="1" x14ac:dyDescent="0.25">
      <c r="A62" s="118" t="s">
        <v>682</v>
      </c>
      <c r="B62" s="797"/>
      <c r="C62" s="799"/>
      <c r="D62" s="800"/>
      <c r="E62" s="799"/>
      <c r="F62" s="801"/>
      <c r="G62" s="801"/>
      <c r="H62" s="965"/>
      <c r="I62" s="355" t="str">
        <f>IF('Mapa final SI'!AC65="","",'Mapa final SI'!AC65)</f>
        <v/>
      </c>
      <c r="J62" s="355" t="str">
        <f>IF('Mapa final SI'!AE65="","",'Mapa final SI'!AE65)</f>
        <v/>
      </c>
      <c r="K62" s="355" t="str">
        <f t="shared" si="0"/>
        <v/>
      </c>
      <c r="L62" s="355" t="str">
        <f>IF('Mapa final SI'!AH65="","",'Mapa final SI'!AH65)</f>
        <v/>
      </c>
      <c r="M62" s="356" t="str">
        <f>IF('Mapa final SI'!T65="","",'Mapa final SI'!T65)</f>
        <v/>
      </c>
      <c r="N62" s="427"/>
      <c r="O62" s="427"/>
      <c r="P62" s="427"/>
      <c r="Q62" s="428"/>
    </row>
    <row r="63" spans="1:17" ht="43.5" customHeight="1" x14ac:dyDescent="0.25">
      <c r="A63" s="118" t="s">
        <v>683</v>
      </c>
      <c r="B63" s="797"/>
      <c r="C63" s="799"/>
      <c r="D63" s="800"/>
      <c r="E63" s="799"/>
      <c r="F63" s="801"/>
      <c r="G63" s="801"/>
      <c r="H63" s="965"/>
      <c r="I63" s="355" t="str">
        <f>IF('Mapa final SI'!AC66="","",'Mapa final SI'!AC66)</f>
        <v/>
      </c>
      <c r="J63" s="355" t="str">
        <f>IF('Mapa final SI'!AE66="","",'Mapa final SI'!AE66)</f>
        <v/>
      </c>
      <c r="K63" s="355" t="str">
        <f t="shared" si="0"/>
        <v/>
      </c>
      <c r="L63" s="355" t="str">
        <f>IF('Mapa final SI'!AH66="","",'Mapa final SI'!AH66)</f>
        <v/>
      </c>
      <c r="M63" s="356" t="str">
        <f>IF('Mapa final SI'!T66="","",'Mapa final SI'!T66)</f>
        <v/>
      </c>
      <c r="N63" s="427"/>
      <c r="O63" s="427"/>
      <c r="P63" s="427"/>
      <c r="Q63" s="428"/>
    </row>
    <row r="64" spans="1:17" ht="43.5" customHeight="1" x14ac:dyDescent="0.25">
      <c r="A64" s="118" t="s">
        <v>684</v>
      </c>
      <c r="B64" s="797"/>
      <c r="C64" s="799"/>
      <c r="D64" s="800"/>
      <c r="E64" s="799"/>
      <c r="F64" s="801"/>
      <c r="G64" s="801"/>
      <c r="H64" s="965"/>
      <c r="I64" s="355" t="str">
        <f>IF('Mapa final SI'!AC67="","",'Mapa final SI'!AC67)</f>
        <v/>
      </c>
      <c r="J64" s="355" t="str">
        <f>IF('Mapa final SI'!AE67="","",'Mapa final SI'!AE67)</f>
        <v/>
      </c>
      <c r="K64" s="355" t="str">
        <f t="shared" si="0"/>
        <v/>
      </c>
      <c r="L64" s="355" t="str">
        <f>IF('Mapa final SI'!AH67="","",'Mapa final SI'!AH67)</f>
        <v/>
      </c>
      <c r="M64" s="356" t="str">
        <f>IF('Mapa final SI'!T67="","",'Mapa final SI'!T67)</f>
        <v/>
      </c>
      <c r="N64" s="427"/>
      <c r="O64" s="427"/>
      <c r="P64" s="427"/>
      <c r="Q64" s="428"/>
    </row>
    <row r="65" spans="1:17" ht="43.5" customHeight="1" x14ac:dyDescent="0.25">
      <c r="A65" s="118" t="s">
        <v>685</v>
      </c>
      <c r="B65" s="797"/>
      <c r="C65" s="799"/>
      <c r="D65" s="800"/>
      <c r="E65" s="799"/>
      <c r="F65" s="801"/>
      <c r="G65" s="801"/>
      <c r="H65" s="965"/>
      <c r="I65" s="355" t="str">
        <f>IF('Mapa final SI'!AC68="","",'Mapa final SI'!AC68)</f>
        <v/>
      </c>
      <c r="J65" s="355" t="str">
        <f>IF('Mapa final SI'!AE68="","",'Mapa final SI'!AE68)</f>
        <v/>
      </c>
      <c r="K65" s="355" t="str">
        <f t="shared" si="0"/>
        <v/>
      </c>
      <c r="L65" s="355" t="str">
        <f>IF('Mapa final SI'!AH68="","",'Mapa final SI'!AH68)</f>
        <v/>
      </c>
      <c r="M65" s="356" t="str">
        <f>IF('Mapa final SI'!T68="","",'Mapa final SI'!T68)</f>
        <v/>
      </c>
      <c r="N65" s="427"/>
      <c r="O65" s="427"/>
      <c r="P65" s="427"/>
      <c r="Q65" s="428"/>
    </row>
    <row r="66" spans="1:17" ht="43.5" customHeight="1" x14ac:dyDescent="0.25">
      <c r="A66" s="118" t="s">
        <v>686</v>
      </c>
      <c r="B66" s="797"/>
      <c r="C66" s="799"/>
      <c r="D66" s="800"/>
      <c r="E66" s="799"/>
      <c r="F66" s="801"/>
      <c r="G66" s="801"/>
      <c r="H66" s="879"/>
      <c r="I66" s="355" t="str">
        <f>IF('Mapa final SI'!AC69="","",'Mapa final SI'!AC69)</f>
        <v/>
      </c>
      <c r="J66" s="355" t="str">
        <f>IF('Mapa final SI'!AE69="","",'Mapa final SI'!AE69)</f>
        <v/>
      </c>
      <c r="K66" s="355" t="str">
        <f t="shared" si="0"/>
        <v/>
      </c>
      <c r="L66" s="355" t="str">
        <f>IF('Mapa final SI'!AH69="","",'Mapa final SI'!AH69)</f>
        <v/>
      </c>
      <c r="M66" s="356" t="str">
        <f>IF('Mapa final SI'!T69="","",'Mapa final SI'!T69)</f>
        <v/>
      </c>
      <c r="N66" s="427"/>
      <c r="O66" s="427"/>
      <c r="P66" s="427"/>
      <c r="Q66" s="428"/>
    </row>
    <row r="67" spans="1:17" ht="43.5" customHeight="1" x14ac:dyDescent="0.25">
      <c r="A67" s="118" t="s">
        <v>687</v>
      </c>
      <c r="B67" s="796"/>
      <c r="C67" s="798" t="str">
        <f>IF('Mapa final SI'!G70="","",'Mapa final SI'!G70)</f>
        <v/>
      </c>
      <c r="D67" s="804"/>
      <c r="E67" s="798" t="str">
        <f>IF('Mapa final SI'!F70="","",'Mapa final SI'!F70)</f>
        <v/>
      </c>
      <c r="F67" s="878" t="str">
        <f>IF('Mapa final SI'!L70="","",'Mapa final SI'!L70)</f>
        <v/>
      </c>
      <c r="G67" s="878" t="str">
        <f>IF('Mapa final SI'!P70="","",'Mapa final SI'!P70)</f>
        <v/>
      </c>
      <c r="H67" s="96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5" t="str">
        <f>IF('Mapa final SI'!AC70="","",'Mapa final SI'!AC70)</f>
        <v/>
      </c>
      <c r="J67" s="355" t="str">
        <f>IF('Mapa final SI'!AE70="","",'Mapa final SI'!AE70)</f>
        <v/>
      </c>
      <c r="K67" s="355" t="str">
        <f t="shared" si="0"/>
        <v/>
      </c>
      <c r="L67" s="355" t="str">
        <f>IF('Mapa final SI'!AH70="","",'Mapa final SI'!AH70)</f>
        <v/>
      </c>
      <c r="M67" s="356" t="str">
        <f>IF('Mapa final SI'!T70="","",'Mapa final SI'!T70)</f>
        <v/>
      </c>
      <c r="N67" s="427"/>
      <c r="O67" s="427"/>
      <c r="P67" s="427"/>
      <c r="Q67" s="428"/>
    </row>
    <row r="68" spans="1:17" ht="43.5" customHeight="1" x14ac:dyDescent="0.25">
      <c r="A68" s="118" t="s">
        <v>688</v>
      </c>
      <c r="B68" s="797"/>
      <c r="C68" s="799"/>
      <c r="D68" s="800"/>
      <c r="E68" s="799"/>
      <c r="F68" s="801"/>
      <c r="G68" s="801"/>
      <c r="H68" s="965"/>
      <c r="I68" s="355" t="str">
        <f>IF('Mapa final SI'!AC71="","",'Mapa final SI'!AC71)</f>
        <v/>
      </c>
      <c r="J68" s="355" t="str">
        <f>IF('Mapa final SI'!AE71="","",'Mapa final SI'!AE71)</f>
        <v/>
      </c>
      <c r="K68" s="355" t="str">
        <f t="shared" si="0"/>
        <v/>
      </c>
      <c r="L68" s="355" t="str">
        <f>IF('Mapa final SI'!AH71="","",'Mapa final SI'!AH71)</f>
        <v/>
      </c>
      <c r="M68" s="356" t="str">
        <f>IF('Mapa final SI'!T71="","",'Mapa final SI'!T71)</f>
        <v/>
      </c>
      <c r="N68" s="427"/>
      <c r="O68" s="427"/>
      <c r="P68" s="427"/>
      <c r="Q68" s="428"/>
    </row>
    <row r="69" spans="1:17" ht="43.5" customHeight="1" x14ac:dyDescent="0.25">
      <c r="A69" s="118" t="s">
        <v>689</v>
      </c>
      <c r="B69" s="797"/>
      <c r="C69" s="799"/>
      <c r="D69" s="800"/>
      <c r="E69" s="799"/>
      <c r="F69" s="801"/>
      <c r="G69" s="801"/>
      <c r="H69" s="965"/>
      <c r="I69" s="355" t="str">
        <f>IF('Mapa final SI'!AC72="","",'Mapa final SI'!AC72)</f>
        <v/>
      </c>
      <c r="J69" s="355" t="str">
        <f>IF('Mapa final SI'!AE72="","",'Mapa final SI'!AE72)</f>
        <v/>
      </c>
      <c r="K69" s="355" t="str">
        <f t="shared" si="0"/>
        <v/>
      </c>
      <c r="L69" s="355" t="str">
        <f>IF('Mapa final SI'!AH72="","",'Mapa final SI'!AH72)</f>
        <v/>
      </c>
      <c r="M69" s="356" t="str">
        <f>IF('Mapa final SI'!T72="","",'Mapa final SI'!T72)</f>
        <v/>
      </c>
      <c r="N69" s="427"/>
      <c r="O69" s="427"/>
      <c r="P69" s="427"/>
      <c r="Q69" s="428"/>
    </row>
    <row r="70" spans="1:17" ht="43.5" customHeight="1" x14ac:dyDescent="0.25">
      <c r="A70" s="118" t="s">
        <v>690</v>
      </c>
      <c r="B70" s="797"/>
      <c r="C70" s="799"/>
      <c r="D70" s="800"/>
      <c r="E70" s="799"/>
      <c r="F70" s="801"/>
      <c r="G70" s="801"/>
      <c r="H70" s="965"/>
      <c r="I70" s="355" t="str">
        <f>IF('Mapa final SI'!AC73="","",'Mapa final SI'!AC73)</f>
        <v/>
      </c>
      <c r="J70" s="355" t="str">
        <f>IF('Mapa final SI'!AE73="","",'Mapa final SI'!AE73)</f>
        <v/>
      </c>
      <c r="K70" s="355" t="str">
        <f t="shared" si="0"/>
        <v/>
      </c>
      <c r="L70" s="355" t="str">
        <f>IF('Mapa final SI'!AH73="","",'Mapa final SI'!AH73)</f>
        <v/>
      </c>
      <c r="M70" s="356" t="str">
        <f>IF('Mapa final SI'!T73="","",'Mapa final SI'!T73)</f>
        <v/>
      </c>
      <c r="N70" s="427"/>
      <c r="O70" s="427"/>
      <c r="P70" s="427"/>
      <c r="Q70" s="428"/>
    </row>
    <row r="71" spans="1:17" ht="43.5" customHeight="1" x14ac:dyDescent="0.25">
      <c r="A71" s="118" t="s">
        <v>691</v>
      </c>
      <c r="B71" s="797"/>
      <c r="C71" s="799"/>
      <c r="D71" s="800"/>
      <c r="E71" s="799"/>
      <c r="F71" s="801"/>
      <c r="G71" s="801"/>
      <c r="H71" s="965"/>
      <c r="I71" s="355" t="str">
        <f>IF('Mapa final SI'!AC74="","",'Mapa final SI'!AC74)</f>
        <v/>
      </c>
      <c r="J71" s="355" t="str">
        <f>IF('Mapa final SI'!AE74="","",'Mapa final SI'!AE74)</f>
        <v/>
      </c>
      <c r="K71" s="355" t="str">
        <f t="shared" si="0"/>
        <v/>
      </c>
      <c r="L71" s="355" t="str">
        <f>IF('Mapa final SI'!AH74="","",'Mapa final SI'!AH74)</f>
        <v/>
      </c>
      <c r="M71" s="356" t="str">
        <f>IF('Mapa final SI'!T74="","",'Mapa final SI'!T74)</f>
        <v/>
      </c>
      <c r="N71" s="427"/>
      <c r="O71" s="427"/>
      <c r="P71" s="427"/>
      <c r="Q71" s="428"/>
    </row>
    <row r="72" spans="1:17" ht="43.5" customHeight="1" x14ac:dyDescent="0.25">
      <c r="A72" s="118" t="s">
        <v>692</v>
      </c>
      <c r="B72" s="797"/>
      <c r="C72" s="799"/>
      <c r="D72" s="800"/>
      <c r="E72" s="799"/>
      <c r="F72" s="801"/>
      <c r="G72" s="801"/>
      <c r="H72" s="879"/>
      <c r="I72" s="355" t="str">
        <f>IF('Mapa final SI'!AC75="","",'Mapa final SI'!AC75)</f>
        <v/>
      </c>
      <c r="J72" s="355" t="str">
        <f>IF('Mapa final SI'!AE75="","",'Mapa final SI'!AE75)</f>
        <v/>
      </c>
      <c r="K72" s="35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5" t="str">
        <f>IF('Mapa final SI'!AH75="","",'Mapa final SI'!AH75)</f>
        <v/>
      </c>
      <c r="M72" s="356" t="str">
        <f>IF('Mapa final SI'!T75="","",'Mapa final SI'!T75)</f>
        <v/>
      </c>
      <c r="N72" s="427"/>
      <c r="O72" s="427"/>
      <c r="P72" s="427"/>
      <c r="Q72" s="428"/>
    </row>
    <row r="73" spans="1:17" ht="43.5" customHeight="1" x14ac:dyDescent="0.25">
      <c r="A73" s="118" t="s">
        <v>693</v>
      </c>
      <c r="B73" s="796"/>
      <c r="C73" s="798" t="str">
        <f>IF('Mapa final SI'!G76="","",'Mapa final SI'!G76)</f>
        <v/>
      </c>
      <c r="D73" s="804"/>
      <c r="E73" s="798" t="str">
        <f>IF('Mapa final SI'!F76="","",'Mapa final SI'!F76)</f>
        <v/>
      </c>
      <c r="F73" s="878" t="str">
        <f>IF('Mapa final SI'!L76="","",'Mapa final SI'!L76)</f>
        <v/>
      </c>
      <c r="G73" s="878" t="str">
        <f>IF('Mapa final SI'!P76="","",'Mapa final SI'!P76)</f>
        <v/>
      </c>
      <c r="H73" s="96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5" t="str">
        <f>IF('Mapa final SI'!AC76="","",'Mapa final SI'!AC76)</f>
        <v/>
      </c>
      <c r="J73" s="355" t="str">
        <f>IF('Mapa final SI'!AE76="","",'Mapa final SI'!AE76)</f>
        <v/>
      </c>
      <c r="K73" s="355" t="str">
        <f t="shared" si="1"/>
        <v/>
      </c>
      <c r="L73" s="355" t="str">
        <f>IF('Mapa final SI'!AH76="","",'Mapa final SI'!AH76)</f>
        <v/>
      </c>
      <c r="M73" s="356" t="str">
        <f>IF('Mapa final SI'!T76="","",'Mapa final SI'!T76)</f>
        <v/>
      </c>
      <c r="N73" s="427"/>
      <c r="O73" s="427"/>
      <c r="P73" s="427"/>
      <c r="Q73" s="428"/>
    </row>
    <row r="74" spans="1:17" ht="43.5" customHeight="1" x14ac:dyDescent="0.25">
      <c r="A74" s="118" t="s">
        <v>694</v>
      </c>
      <c r="B74" s="797"/>
      <c r="C74" s="799"/>
      <c r="D74" s="800"/>
      <c r="E74" s="799"/>
      <c r="F74" s="801"/>
      <c r="G74" s="801"/>
      <c r="H74" s="965"/>
      <c r="I74" s="355" t="str">
        <f>IF('Mapa final SI'!AC77="","",'Mapa final SI'!AC77)</f>
        <v/>
      </c>
      <c r="J74" s="355" t="str">
        <f>IF('Mapa final SI'!AE77="","",'Mapa final SI'!AE77)</f>
        <v/>
      </c>
      <c r="K74" s="355" t="str">
        <f t="shared" si="1"/>
        <v/>
      </c>
      <c r="L74" s="355" t="str">
        <f>IF('Mapa final SI'!AH77="","",'Mapa final SI'!AH77)</f>
        <v/>
      </c>
      <c r="M74" s="356" t="str">
        <f>IF('Mapa final SI'!T77="","",'Mapa final SI'!T77)</f>
        <v/>
      </c>
      <c r="N74" s="427"/>
      <c r="O74" s="427"/>
      <c r="P74" s="427"/>
      <c r="Q74" s="428"/>
    </row>
    <row r="75" spans="1:17" ht="43.5" customHeight="1" x14ac:dyDescent="0.25">
      <c r="A75" s="118" t="s">
        <v>695</v>
      </c>
      <c r="B75" s="797"/>
      <c r="C75" s="799"/>
      <c r="D75" s="800"/>
      <c r="E75" s="799"/>
      <c r="F75" s="801"/>
      <c r="G75" s="801"/>
      <c r="H75" s="965"/>
      <c r="I75" s="355" t="str">
        <f>IF('Mapa final SI'!AC78="","",'Mapa final SI'!AC78)</f>
        <v/>
      </c>
      <c r="J75" s="355" t="str">
        <f>IF('Mapa final SI'!AE78="","",'Mapa final SI'!AE78)</f>
        <v/>
      </c>
      <c r="K75" s="355" t="str">
        <f t="shared" si="1"/>
        <v/>
      </c>
      <c r="L75" s="355" t="str">
        <f>IF('Mapa final SI'!AH78="","",'Mapa final SI'!AH78)</f>
        <v/>
      </c>
      <c r="M75" s="356" t="str">
        <f>IF('Mapa final SI'!T78="","",'Mapa final SI'!T78)</f>
        <v/>
      </c>
      <c r="N75" s="427"/>
      <c r="O75" s="427"/>
      <c r="P75" s="427"/>
      <c r="Q75" s="428"/>
    </row>
    <row r="76" spans="1:17" ht="43.5" customHeight="1" x14ac:dyDescent="0.25">
      <c r="A76" s="118" t="s">
        <v>696</v>
      </c>
      <c r="B76" s="797"/>
      <c r="C76" s="799"/>
      <c r="D76" s="800"/>
      <c r="E76" s="799"/>
      <c r="F76" s="801"/>
      <c r="G76" s="801"/>
      <c r="H76" s="965"/>
      <c r="I76" s="355" t="str">
        <f>IF('Mapa final SI'!AC79="","",'Mapa final SI'!AC79)</f>
        <v/>
      </c>
      <c r="J76" s="355" t="str">
        <f>IF('Mapa final SI'!AE79="","",'Mapa final SI'!AE79)</f>
        <v/>
      </c>
      <c r="K76" s="355" t="str">
        <f t="shared" si="1"/>
        <v/>
      </c>
      <c r="L76" s="355" t="str">
        <f>IF('Mapa final SI'!AH79="","",'Mapa final SI'!AH79)</f>
        <v/>
      </c>
      <c r="M76" s="356" t="str">
        <f>IF('Mapa final SI'!T79="","",'Mapa final SI'!T79)</f>
        <v/>
      </c>
      <c r="N76" s="427"/>
      <c r="O76" s="427"/>
      <c r="P76" s="427"/>
      <c r="Q76" s="428"/>
    </row>
    <row r="77" spans="1:17" ht="43.5" customHeight="1" x14ac:dyDescent="0.25">
      <c r="A77" s="118" t="s">
        <v>697</v>
      </c>
      <c r="B77" s="797"/>
      <c r="C77" s="799"/>
      <c r="D77" s="800"/>
      <c r="E77" s="799"/>
      <c r="F77" s="801"/>
      <c r="G77" s="801"/>
      <c r="H77" s="965"/>
      <c r="I77" s="355" t="str">
        <f>IF('Mapa final SI'!AC80="","",'Mapa final SI'!AC80)</f>
        <v/>
      </c>
      <c r="J77" s="355" t="str">
        <f>IF('Mapa final SI'!AE80="","",'Mapa final SI'!AE80)</f>
        <v/>
      </c>
      <c r="K77" s="355" t="str">
        <f t="shared" si="1"/>
        <v/>
      </c>
      <c r="L77" s="355" t="str">
        <f>IF('Mapa final SI'!AH80="","",'Mapa final SI'!AH80)</f>
        <v/>
      </c>
      <c r="M77" s="356" t="str">
        <f>IF('Mapa final SI'!T80="","",'Mapa final SI'!T80)</f>
        <v/>
      </c>
      <c r="N77" s="427"/>
      <c r="O77" s="427"/>
      <c r="P77" s="427"/>
      <c r="Q77" s="428"/>
    </row>
    <row r="78" spans="1:17" ht="43.5" customHeight="1" x14ac:dyDescent="0.25">
      <c r="A78" s="118" t="s">
        <v>698</v>
      </c>
      <c r="B78" s="797"/>
      <c r="C78" s="799"/>
      <c r="D78" s="800"/>
      <c r="E78" s="799"/>
      <c r="F78" s="801"/>
      <c r="G78" s="801"/>
      <c r="H78" s="879"/>
      <c r="I78" s="355" t="str">
        <f>IF('Mapa final SI'!AC81="","",'Mapa final SI'!AC81)</f>
        <v/>
      </c>
      <c r="J78" s="355" t="str">
        <f>IF('Mapa final SI'!AE81="","",'Mapa final SI'!AE81)</f>
        <v/>
      </c>
      <c r="K78" s="355" t="str">
        <f t="shared" si="1"/>
        <v/>
      </c>
      <c r="L78" s="355" t="str">
        <f>IF('Mapa final SI'!AH81="","",'Mapa final SI'!AH81)</f>
        <v/>
      </c>
      <c r="M78" s="356" t="str">
        <f>IF('Mapa final SI'!T81="","",'Mapa final SI'!T81)</f>
        <v/>
      </c>
      <c r="N78" s="427"/>
      <c r="O78" s="427"/>
      <c r="P78" s="427"/>
      <c r="Q78" s="428"/>
    </row>
    <row r="79" spans="1:17" ht="43.5" customHeight="1" x14ac:dyDescent="0.25">
      <c r="A79" s="118" t="s">
        <v>699</v>
      </c>
      <c r="B79" s="796"/>
      <c r="C79" s="798" t="str">
        <f>IF('Mapa final SI'!G82="","",'Mapa final SI'!G82)</f>
        <v/>
      </c>
      <c r="D79" s="804"/>
      <c r="E79" s="798" t="str">
        <f>IF('Mapa final SI'!F82="","",'Mapa final SI'!F82)</f>
        <v/>
      </c>
      <c r="F79" s="878" t="str">
        <f>IF('Mapa final SI'!L82="","",'Mapa final SI'!L82)</f>
        <v/>
      </c>
      <c r="G79" s="878" t="str">
        <f>IF('Mapa final SI'!P82="","",'Mapa final SI'!P82)</f>
        <v/>
      </c>
      <c r="H79" s="96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5" t="str">
        <f>IF('Mapa final SI'!AC82="","",'Mapa final SI'!AC82)</f>
        <v/>
      </c>
      <c r="J79" s="355" t="str">
        <f>IF('Mapa final SI'!AE82="","",'Mapa final SI'!AE82)</f>
        <v/>
      </c>
      <c r="K79" s="355" t="str">
        <f t="shared" si="1"/>
        <v/>
      </c>
      <c r="L79" s="355" t="str">
        <f>IF('Mapa final SI'!AH82="","",'Mapa final SI'!AH82)</f>
        <v/>
      </c>
      <c r="M79" s="356" t="str">
        <f>IF('Mapa final SI'!T82="","",'Mapa final SI'!T82)</f>
        <v/>
      </c>
      <c r="N79" s="427"/>
      <c r="O79" s="427"/>
      <c r="P79" s="427"/>
      <c r="Q79" s="428"/>
    </row>
    <row r="80" spans="1:17" ht="43.5" customHeight="1" x14ac:dyDescent="0.25">
      <c r="A80" s="118" t="s">
        <v>700</v>
      </c>
      <c r="B80" s="797"/>
      <c r="C80" s="799"/>
      <c r="D80" s="800"/>
      <c r="E80" s="799"/>
      <c r="F80" s="801"/>
      <c r="G80" s="801"/>
      <c r="H80" s="965"/>
      <c r="I80" s="355" t="str">
        <f>IF('Mapa final SI'!AC83="","",'Mapa final SI'!AC83)</f>
        <v/>
      </c>
      <c r="J80" s="355" t="str">
        <f>IF('Mapa final SI'!AE83="","",'Mapa final SI'!AE83)</f>
        <v/>
      </c>
      <c r="K80" s="355" t="str">
        <f t="shared" si="1"/>
        <v/>
      </c>
      <c r="L80" s="355" t="str">
        <f>IF('Mapa final SI'!AH83="","",'Mapa final SI'!AH83)</f>
        <v/>
      </c>
      <c r="M80" s="356" t="str">
        <f>IF('Mapa final SI'!T83="","",'Mapa final SI'!T83)</f>
        <v/>
      </c>
      <c r="N80" s="427"/>
      <c r="O80" s="427"/>
      <c r="P80" s="427"/>
      <c r="Q80" s="428"/>
    </row>
    <row r="81" spans="1:17" ht="43.5" customHeight="1" x14ac:dyDescent="0.25">
      <c r="A81" s="118" t="s">
        <v>701</v>
      </c>
      <c r="B81" s="797"/>
      <c r="C81" s="799"/>
      <c r="D81" s="800"/>
      <c r="E81" s="799"/>
      <c r="F81" s="801"/>
      <c r="G81" s="801"/>
      <c r="H81" s="965"/>
      <c r="I81" s="355" t="str">
        <f>IF('Mapa final SI'!AC84="","",'Mapa final SI'!AC84)</f>
        <v/>
      </c>
      <c r="J81" s="355" t="str">
        <f>IF('Mapa final SI'!AE84="","",'Mapa final SI'!AE84)</f>
        <v/>
      </c>
      <c r="K81" s="355" t="str">
        <f t="shared" si="1"/>
        <v/>
      </c>
      <c r="L81" s="355" t="str">
        <f>IF('Mapa final SI'!AH84="","",'Mapa final SI'!AH84)</f>
        <v/>
      </c>
      <c r="M81" s="356" t="str">
        <f>IF('Mapa final SI'!T84="","",'Mapa final SI'!T84)</f>
        <v/>
      </c>
      <c r="N81" s="427"/>
      <c r="O81" s="427"/>
      <c r="P81" s="427"/>
      <c r="Q81" s="428"/>
    </row>
    <row r="82" spans="1:17" ht="43.5" customHeight="1" x14ac:dyDescent="0.25">
      <c r="A82" s="118" t="s">
        <v>702</v>
      </c>
      <c r="B82" s="797"/>
      <c r="C82" s="799"/>
      <c r="D82" s="800"/>
      <c r="E82" s="799"/>
      <c r="F82" s="801"/>
      <c r="G82" s="801"/>
      <c r="H82" s="965"/>
      <c r="I82" s="355" t="str">
        <f>IF('Mapa final SI'!AC85="","",'Mapa final SI'!AC85)</f>
        <v/>
      </c>
      <c r="J82" s="355" t="str">
        <f>IF('Mapa final SI'!AE85="","",'Mapa final SI'!AE85)</f>
        <v/>
      </c>
      <c r="K82" s="355" t="str">
        <f t="shared" si="1"/>
        <v/>
      </c>
      <c r="L82" s="355" t="str">
        <f>IF('Mapa final SI'!AH85="","",'Mapa final SI'!AH85)</f>
        <v/>
      </c>
      <c r="M82" s="356" t="str">
        <f>IF('Mapa final SI'!T85="","",'Mapa final SI'!T85)</f>
        <v/>
      </c>
      <c r="N82" s="427"/>
      <c r="O82" s="427"/>
      <c r="P82" s="427"/>
      <c r="Q82" s="428"/>
    </row>
    <row r="83" spans="1:17" ht="43.5" customHeight="1" x14ac:dyDescent="0.25">
      <c r="A83" s="118" t="s">
        <v>703</v>
      </c>
      <c r="B83" s="797"/>
      <c r="C83" s="799"/>
      <c r="D83" s="800"/>
      <c r="E83" s="799"/>
      <c r="F83" s="801"/>
      <c r="G83" s="801"/>
      <c r="H83" s="965"/>
      <c r="I83" s="355" t="str">
        <f>IF('Mapa final SI'!AC86="","",'Mapa final SI'!AC86)</f>
        <v/>
      </c>
      <c r="J83" s="355" t="str">
        <f>IF('Mapa final SI'!AE86="","",'Mapa final SI'!AE86)</f>
        <v/>
      </c>
      <c r="K83" s="355" t="str">
        <f t="shared" si="1"/>
        <v/>
      </c>
      <c r="L83" s="355" t="str">
        <f>IF('Mapa final SI'!AH86="","",'Mapa final SI'!AH86)</f>
        <v/>
      </c>
      <c r="M83" s="356" t="str">
        <f>IF('Mapa final SI'!T86="","",'Mapa final SI'!T86)</f>
        <v/>
      </c>
      <c r="N83" s="427"/>
      <c r="O83" s="427"/>
      <c r="P83" s="427"/>
      <c r="Q83" s="428"/>
    </row>
    <row r="84" spans="1:17" ht="43.5" customHeight="1" x14ac:dyDescent="0.25">
      <c r="A84" s="118" t="s">
        <v>704</v>
      </c>
      <c r="B84" s="797"/>
      <c r="C84" s="799"/>
      <c r="D84" s="800"/>
      <c r="E84" s="799"/>
      <c r="F84" s="801"/>
      <c r="G84" s="801"/>
      <c r="H84" s="879"/>
      <c r="I84" s="355" t="str">
        <f>IF('Mapa final SI'!AC87="","",'Mapa final SI'!AC87)</f>
        <v/>
      </c>
      <c r="J84" s="355" t="str">
        <f>IF('Mapa final SI'!AE87="","",'Mapa final SI'!AE87)</f>
        <v/>
      </c>
      <c r="K84" s="355" t="str">
        <f t="shared" si="1"/>
        <v/>
      </c>
      <c r="L84" s="355" t="str">
        <f>IF('Mapa final SI'!AH87="","",'Mapa final SI'!AH87)</f>
        <v/>
      </c>
      <c r="M84" s="356" t="str">
        <f>IF('Mapa final SI'!T87="","",'Mapa final SI'!T87)</f>
        <v/>
      </c>
      <c r="N84" s="427"/>
      <c r="O84" s="427"/>
      <c r="P84" s="427"/>
      <c r="Q84" s="428"/>
    </row>
    <row r="85" spans="1:17" ht="43.5" customHeight="1" x14ac:dyDescent="0.25">
      <c r="A85" s="118" t="s">
        <v>705</v>
      </c>
      <c r="B85" s="796"/>
      <c r="C85" s="798" t="str">
        <f>IF('Mapa final SI'!G88="","",'Mapa final SI'!G88)</f>
        <v/>
      </c>
      <c r="D85" s="804"/>
      <c r="E85" s="798" t="str">
        <f>IF('Mapa final SI'!F88="","",'Mapa final SI'!F88)</f>
        <v/>
      </c>
      <c r="F85" s="878" t="str">
        <f>IF('Mapa final SI'!L88="","",'Mapa final SI'!L88)</f>
        <v/>
      </c>
      <c r="G85" s="878" t="str">
        <f>IF('Mapa final SI'!P88="","",'Mapa final SI'!P88)</f>
        <v/>
      </c>
      <c r="H85" s="96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5" t="str">
        <f>IF('Mapa final SI'!AC88="","",'Mapa final SI'!AC88)</f>
        <v/>
      </c>
      <c r="J85" s="355" t="str">
        <f>IF('Mapa final SI'!AE88="","",'Mapa final SI'!AE88)</f>
        <v/>
      </c>
      <c r="K85" s="355" t="str">
        <f t="shared" si="1"/>
        <v/>
      </c>
      <c r="L85" s="355" t="str">
        <f>IF('Mapa final SI'!AH88="","",'Mapa final SI'!AH88)</f>
        <v/>
      </c>
      <c r="M85" s="356" t="str">
        <f>IF('Mapa final SI'!T88="","",'Mapa final SI'!T88)</f>
        <v/>
      </c>
      <c r="N85" s="427"/>
      <c r="O85" s="427"/>
      <c r="P85" s="427"/>
      <c r="Q85" s="428"/>
    </row>
    <row r="86" spans="1:17" ht="43.5" customHeight="1" x14ac:dyDescent="0.25">
      <c r="A86" s="118" t="s">
        <v>706</v>
      </c>
      <c r="B86" s="797"/>
      <c r="C86" s="799"/>
      <c r="D86" s="800"/>
      <c r="E86" s="799"/>
      <c r="F86" s="801"/>
      <c r="G86" s="801"/>
      <c r="H86" s="965"/>
      <c r="I86" s="355" t="str">
        <f>IF('Mapa final SI'!AC89="","",'Mapa final SI'!AC89)</f>
        <v/>
      </c>
      <c r="J86" s="355" t="str">
        <f>IF('Mapa final SI'!AE89="","",'Mapa final SI'!AE89)</f>
        <v/>
      </c>
      <c r="K86" s="355" t="str">
        <f t="shared" si="1"/>
        <v/>
      </c>
      <c r="L86" s="355" t="str">
        <f>IF('Mapa final SI'!AH89="","",'Mapa final SI'!AH89)</f>
        <v/>
      </c>
      <c r="M86" s="356" t="str">
        <f>IF('Mapa final SI'!T89="","",'Mapa final SI'!T89)</f>
        <v/>
      </c>
      <c r="N86" s="427"/>
      <c r="O86" s="427"/>
      <c r="P86" s="427"/>
      <c r="Q86" s="428"/>
    </row>
    <row r="87" spans="1:17" ht="43.5" customHeight="1" x14ac:dyDescent="0.25">
      <c r="A87" s="118" t="s">
        <v>707</v>
      </c>
      <c r="B87" s="797"/>
      <c r="C87" s="799"/>
      <c r="D87" s="800"/>
      <c r="E87" s="799"/>
      <c r="F87" s="801"/>
      <c r="G87" s="801"/>
      <c r="H87" s="965"/>
      <c r="I87" s="355" t="str">
        <f>IF('Mapa final SI'!AC90="","",'Mapa final SI'!AC90)</f>
        <v/>
      </c>
      <c r="J87" s="355" t="str">
        <f>IF('Mapa final SI'!AE90="","",'Mapa final SI'!AE90)</f>
        <v/>
      </c>
      <c r="K87" s="355" t="str">
        <f t="shared" si="1"/>
        <v/>
      </c>
      <c r="L87" s="355" t="str">
        <f>IF('Mapa final SI'!AH90="","",'Mapa final SI'!AH90)</f>
        <v/>
      </c>
      <c r="M87" s="356" t="str">
        <f>IF('Mapa final SI'!T90="","",'Mapa final SI'!T90)</f>
        <v/>
      </c>
      <c r="N87" s="427"/>
      <c r="O87" s="427"/>
      <c r="P87" s="427"/>
      <c r="Q87" s="428"/>
    </row>
    <row r="88" spans="1:17" ht="43.5" customHeight="1" x14ac:dyDescent="0.25">
      <c r="A88" s="118" t="s">
        <v>708</v>
      </c>
      <c r="B88" s="797"/>
      <c r="C88" s="799"/>
      <c r="D88" s="800"/>
      <c r="E88" s="799"/>
      <c r="F88" s="801"/>
      <c r="G88" s="801"/>
      <c r="H88" s="965"/>
      <c r="I88" s="355" t="str">
        <f>IF('Mapa final SI'!AC91="","",'Mapa final SI'!AC91)</f>
        <v/>
      </c>
      <c r="J88" s="355" t="str">
        <f>IF('Mapa final SI'!AE91="","",'Mapa final SI'!AE91)</f>
        <v/>
      </c>
      <c r="K88" s="355" t="str">
        <f t="shared" si="1"/>
        <v/>
      </c>
      <c r="L88" s="355" t="str">
        <f>IF('Mapa final SI'!AH91="","",'Mapa final SI'!AH91)</f>
        <v/>
      </c>
      <c r="M88" s="356" t="str">
        <f>IF('Mapa final SI'!T91="","",'Mapa final SI'!T91)</f>
        <v/>
      </c>
      <c r="N88" s="427"/>
      <c r="O88" s="427"/>
      <c r="P88" s="427"/>
      <c r="Q88" s="428"/>
    </row>
    <row r="89" spans="1:17" ht="43.5" customHeight="1" x14ac:dyDescent="0.25">
      <c r="A89" s="118" t="s">
        <v>709</v>
      </c>
      <c r="B89" s="797"/>
      <c r="C89" s="799"/>
      <c r="D89" s="800"/>
      <c r="E89" s="799"/>
      <c r="F89" s="801"/>
      <c r="G89" s="801"/>
      <c r="H89" s="965"/>
      <c r="I89" s="355" t="str">
        <f>IF('Mapa final SI'!AC92="","",'Mapa final SI'!AC92)</f>
        <v/>
      </c>
      <c r="J89" s="355" t="str">
        <f>IF('Mapa final SI'!AE92="","",'Mapa final SI'!AE92)</f>
        <v/>
      </c>
      <c r="K89" s="355" t="str">
        <f t="shared" si="1"/>
        <v/>
      </c>
      <c r="L89" s="355" t="str">
        <f>IF('Mapa final SI'!AH92="","",'Mapa final SI'!AH92)</f>
        <v/>
      </c>
      <c r="M89" s="356" t="str">
        <f>IF('Mapa final SI'!T92="","",'Mapa final SI'!T92)</f>
        <v/>
      </c>
      <c r="N89" s="427"/>
      <c r="O89" s="427"/>
      <c r="P89" s="427"/>
      <c r="Q89" s="428"/>
    </row>
    <row r="90" spans="1:17" ht="43.5" customHeight="1" x14ac:dyDescent="0.25">
      <c r="A90" s="118" t="s">
        <v>710</v>
      </c>
      <c r="B90" s="797"/>
      <c r="C90" s="799"/>
      <c r="D90" s="800"/>
      <c r="E90" s="799"/>
      <c r="F90" s="801"/>
      <c r="G90" s="801"/>
      <c r="H90" s="879"/>
      <c r="I90" s="355" t="str">
        <f>IF('Mapa final SI'!AC93="","",'Mapa final SI'!AC93)</f>
        <v/>
      </c>
      <c r="J90" s="355" t="str">
        <f>IF('Mapa final SI'!AE93="","",'Mapa final SI'!AE93)</f>
        <v/>
      </c>
      <c r="K90" s="355" t="str">
        <f t="shared" si="1"/>
        <v/>
      </c>
      <c r="L90" s="355" t="str">
        <f>IF('Mapa final SI'!AH93="","",'Mapa final SI'!AH93)</f>
        <v/>
      </c>
      <c r="M90" s="356" t="str">
        <f>IF('Mapa final SI'!T93="","",'Mapa final SI'!T93)</f>
        <v/>
      </c>
      <c r="N90" s="427"/>
      <c r="O90" s="427"/>
      <c r="P90" s="427"/>
      <c r="Q90" s="428"/>
    </row>
    <row r="91" spans="1:17" ht="43.5" customHeight="1" x14ac:dyDescent="0.25">
      <c r="A91" s="118" t="s">
        <v>711</v>
      </c>
      <c r="B91" s="796"/>
      <c r="C91" s="798" t="str">
        <f>IF('Mapa final SI'!G94="","",'Mapa final SI'!G94)</f>
        <v/>
      </c>
      <c r="D91" s="804"/>
      <c r="E91" s="798" t="str">
        <f>IF('Mapa final SI'!F94="","",'Mapa final SI'!F94)</f>
        <v/>
      </c>
      <c r="F91" s="878" t="str">
        <f>IF('Mapa final SI'!L94="","",'Mapa final SI'!L94)</f>
        <v/>
      </c>
      <c r="G91" s="878" t="str">
        <f>IF('Mapa final SI'!P94="","",'Mapa final SI'!P94)</f>
        <v/>
      </c>
      <c r="H91" s="96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5" t="str">
        <f>IF('Mapa final SI'!AC94="","",'Mapa final SI'!AC94)</f>
        <v/>
      </c>
      <c r="J91" s="355" t="str">
        <f>IF('Mapa final SI'!AE94="","",'Mapa final SI'!AE94)</f>
        <v/>
      </c>
      <c r="K91" s="355" t="str">
        <f t="shared" si="1"/>
        <v/>
      </c>
      <c r="L91" s="355" t="str">
        <f>IF('Mapa final SI'!AH94="","",'Mapa final SI'!AH94)</f>
        <v/>
      </c>
      <c r="M91" s="356" t="str">
        <f>IF('Mapa final SI'!T94="","",'Mapa final SI'!T94)</f>
        <v/>
      </c>
      <c r="N91" s="427"/>
      <c r="O91" s="427"/>
      <c r="P91" s="427"/>
      <c r="Q91" s="428"/>
    </row>
    <row r="92" spans="1:17" ht="43.5" customHeight="1" x14ac:dyDescent="0.25">
      <c r="A92" s="118" t="s">
        <v>712</v>
      </c>
      <c r="B92" s="797"/>
      <c r="C92" s="799"/>
      <c r="D92" s="800"/>
      <c r="E92" s="799"/>
      <c r="F92" s="801"/>
      <c r="G92" s="801"/>
      <c r="H92" s="965"/>
      <c r="I92" s="355" t="str">
        <f>IF('Mapa final SI'!AC95="","",'Mapa final SI'!AC95)</f>
        <v/>
      </c>
      <c r="J92" s="355" t="str">
        <f>IF('Mapa final SI'!AE95="","",'Mapa final SI'!AE95)</f>
        <v/>
      </c>
      <c r="K92" s="355" t="str">
        <f t="shared" si="1"/>
        <v/>
      </c>
      <c r="L92" s="355" t="str">
        <f>IF('Mapa final SI'!AH95="","",'Mapa final SI'!AH95)</f>
        <v/>
      </c>
      <c r="M92" s="356" t="str">
        <f>IF('Mapa final SI'!T95="","",'Mapa final SI'!T95)</f>
        <v/>
      </c>
      <c r="N92" s="427"/>
      <c r="O92" s="427"/>
      <c r="P92" s="427"/>
      <c r="Q92" s="428"/>
    </row>
    <row r="93" spans="1:17" ht="43.5" customHeight="1" x14ac:dyDescent="0.25">
      <c r="A93" s="118" t="s">
        <v>713</v>
      </c>
      <c r="B93" s="797"/>
      <c r="C93" s="799"/>
      <c r="D93" s="800"/>
      <c r="E93" s="799"/>
      <c r="F93" s="801"/>
      <c r="G93" s="801"/>
      <c r="H93" s="965"/>
      <c r="I93" s="355" t="str">
        <f>IF('Mapa final SI'!AC96="","",'Mapa final SI'!AC96)</f>
        <v/>
      </c>
      <c r="J93" s="355" t="str">
        <f>IF('Mapa final SI'!AE96="","",'Mapa final SI'!AE96)</f>
        <v/>
      </c>
      <c r="K93" s="355" t="str">
        <f t="shared" si="1"/>
        <v/>
      </c>
      <c r="L93" s="355" t="str">
        <f>IF('Mapa final SI'!AH96="","",'Mapa final SI'!AH96)</f>
        <v/>
      </c>
      <c r="M93" s="356" t="str">
        <f>IF('Mapa final SI'!T96="","",'Mapa final SI'!T96)</f>
        <v/>
      </c>
      <c r="N93" s="427"/>
      <c r="O93" s="427"/>
      <c r="P93" s="427"/>
      <c r="Q93" s="428"/>
    </row>
    <row r="94" spans="1:17" ht="43.5" customHeight="1" x14ac:dyDescent="0.25">
      <c r="A94" s="118" t="s">
        <v>714</v>
      </c>
      <c r="B94" s="797"/>
      <c r="C94" s="799"/>
      <c r="D94" s="800"/>
      <c r="E94" s="799"/>
      <c r="F94" s="801"/>
      <c r="G94" s="801"/>
      <c r="H94" s="965"/>
      <c r="I94" s="355" t="str">
        <f>IF('Mapa final SI'!AC97="","",'Mapa final SI'!AC97)</f>
        <v/>
      </c>
      <c r="J94" s="355" t="str">
        <f>IF('Mapa final SI'!AE97="","",'Mapa final SI'!AE97)</f>
        <v/>
      </c>
      <c r="K94" s="355" t="str">
        <f t="shared" si="1"/>
        <v/>
      </c>
      <c r="L94" s="355" t="str">
        <f>IF('Mapa final SI'!AH97="","",'Mapa final SI'!AH97)</f>
        <v/>
      </c>
      <c r="M94" s="356" t="str">
        <f>IF('Mapa final SI'!T97="","",'Mapa final SI'!T97)</f>
        <v/>
      </c>
      <c r="N94" s="427"/>
      <c r="O94" s="427"/>
      <c r="P94" s="427"/>
      <c r="Q94" s="428"/>
    </row>
    <row r="95" spans="1:17" ht="43.5" customHeight="1" x14ac:dyDescent="0.25">
      <c r="A95" s="118" t="s">
        <v>715</v>
      </c>
      <c r="B95" s="797"/>
      <c r="C95" s="799"/>
      <c r="D95" s="800"/>
      <c r="E95" s="799"/>
      <c r="F95" s="801"/>
      <c r="G95" s="801"/>
      <c r="H95" s="965"/>
      <c r="I95" s="355" t="str">
        <f>IF('Mapa final SI'!AC98="","",'Mapa final SI'!AC98)</f>
        <v/>
      </c>
      <c r="J95" s="355" t="str">
        <f>IF('Mapa final SI'!AE98="","",'Mapa final SI'!AE98)</f>
        <v/>
      </c>
      <c r="K95" s="355" t="str">
        <f t="shared" si="1"/>
        <v/>
      </c>
      <c r="L95" s="355" t="str">
        <f>IF('Mapa final SI'!AH98="","",'Mapa final SI'!AH98)</f>
        <v/>
      </c>
      <c r="M95" s="356" t="str">
        <f>IF('Mapa final SI'!T98="","",'Mapa final SI'!T98)</f>
        <v/>
      </c>
      <c r="N95" s="427"/>
      <c r="O95" s="427"/>
      <c r="P95" s="427"/>
      <c r="Q95" s="428"/>
    </row>
    <row r="96" spans="1:17" ht="43.5" customHeight="1" x14ac:dyDescent="0.25">
      <c r="A96" s="118" t="s">
        <v>716</v>
      </c>
      <c r="B96" s="797"/>
      <c r="C96" s="799"/>
      <c r="D96" s="800"/>
      <c r="E96" s="799"/>
      <c r="F96" s="801"/>
      <c r="G96" s="801"/>
      <c r="H96" s="879"/>
      <c r="I96" s="355" t="str">
        <f>IF('Mapa final SI'!AC99="","",'Mapa final SI'!AC99)</f>
        <v/>
      </c>
      <c r="J96" s="355" t="str">
        <f>IF('Mapa final SI'!AE99="","",'Mapa final SI'!AE99)</f>
        <v/>
      </c>
      <c r="K96" s="355" t="str">
        <f t="shared" si="1"/>
        <v/>
      </c>
      <c r="L96" s="355" t="str">
        <f>IF('Mapa final SI'!AH99="","",'Mapa final SI'!AH99)</f>
        <v/>
      </c>
      <c r="M96" s="356" t="str">
        <f>IF('Mapa final SI'!T99="","",'Mapa final SI'!T99)</f>
        <v/>
      </c>
      <c r="N96" s="427"/>
      <c r="O96" s="427"/>
      <c r="P96" s="427"/>
      <c r="Q96" s="428"/>
    </row>
    <row r="97" spans="1:17" ht="43.5" customHeight="1" x14ac:dyDescent="0.25">
      <c r="A97" s="118" t="s">
        <v>717</v>
      </c>
      <c r="B97" s="796"/>
      <c r="C97" s="798" t="str">
        <f>IF('Mapa final SI'!G100="","",'Mapa final SI'!G100)</f>
        <v/>
      </c>
      <c r="D97" s="804"/>
      <c r="E97" s="798" t="str">
        <f>IF('Mapa final SI'!F100="","",'Mapa final SI'!F100)</f>
        <v/>
      </c>
      <c r="F97" s="878" t="str">
        <f>IF('Mapa final SI'!L100="","",'Mapa final SI'!L100)</f>
        <v/>
      </c>
      <c r="G97" s="878" t="str">
        <f>IF('Mapa final SI'!P100="","",'Mapa final SI'!P100)</f>
        <v/>
      </c>
      <c r="H97" s="96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5" t="str">
        <f>IF('Mapa final SI'!AC100="","",'Mapa final SI'!AC100)</f>
        <v/>
      </c>
      <c r="J97" s="355" t="str">
        <f>IF('Mapa final SI'!AE100="","",'Mapa final SI'!AE100)</f>
        <v/>
      </c>
      <c r="K97" s="355" t="str">
        <f t="shared" si="1"/>
        <v/>
      </c>
      <c r="L97" s="355" t="str">
        <f>IF('Mapa final SI'!AH100="","",'Mapa final SI'!AH100)</f>
        <v/>
      </c>
      <c r="M97" s="356" t="str">
        <f>IF('Mapa final SI'!T100="","",'Mapa final SI'!T100)</f>
        <v/>
      </c>
      <c r="N97" s="427"/>
      <c r="O97" s="427"/>
      <c r="P97" s="427"/>
      <c r="Q97" s="428"/>
    </row>
    <row r="98" spans="1:17" ht="43.5" customHeight="1" x14ac:dyDescent="0.25">
      <c r="A98" s="118" t="s">
        <v>718</v>
      </c>
      <c r="B98" s="797"/>
      <c r="C98" s="799"/>
      <c r="D98" s="800"/>
      <c r="E98" s="799"/>
      <c r="F98" s="801"/>
      <c r="G98" s="801"/>
      <c r="H98" s="965"/>
      <c r="I98" s="355" t="str">
        <f>IF('Mapa final SI'!AC101="","",'Mapa final SI'!AC101)</f>
        <v/>
      </c>
      <c r="J98" s="355" t="str">
        <f>IF('Mapa final SI'!AE101="","",'Mapa final SI'!AE101)</f>
        <v/>
      </c>
      <c r="K98" s="355" t="str">
        <f t="shared" si="1"/>
        <v/>
      </c>
      <c r="L98" s="355" t="str">
        <f>IF('Mapa final SI'!AH101="","",'Mapa final SI'!AH101)</f>
        <v/>
      </c>
      <c r="M98" s="356" t="str">
        <f>IF('Mapa final SI'!T101="","",'Mapa final SI'!T101)</f>
        <v/>
      </c>
      <c r="N98" s="427"/>
      <c r="O98" s="427"/>
      <c r="P98" s="427"/>
      <c r="Q98" s="428"/>
    </row>
    <row r="99" spans="1:17" ht="43.5" customHeight="1" x14ac:dyDescent="0.25">
      <c r="A99" s="118" t="s">
        <v>719</v>
      </c>
      <c r="B99" s="797"/>
      <c r="C99" s="799"/>
      <c r="D99" s="800"/>
      <c r="E99" s="799"/>
      <c r="F99" s="801"/>
      <c r="G99" s="801"/>
      <c r="H99" s="965"/>
      <c r="I99" s="355" t="str">
        <f>IF('Mapa final SI'!AC102="","",'Mapa final SI'!AC102)</f>
        <v/>
      </c>
      <c r="J99" s="355" t="str">
        <f>IF('Mapa final SI'!AE102="","",'Mapa final SI'!AE102)</f>
        <v/>
      </c>
      <c r="K99" s="355" t="str">
        <f t="shared" si="1"/>
        <v/>
      </c>
      <c r="L99" s="355" t="str">
        <f>IF('Mapa final SI'!AH102="","",'Mapa final SI'!AH102)</f>
        <v/>
      </c>
      <c r="M99" s="356" t="str">
        <f>IF('Mapa final SI'!T102="","",'Mapa final SI'!T102)</f>
        <v/>
      </c>
      <c r="N99" s="427"/>
      <c r="O99" s="427"/>
      <c r="P99" s="427"/>
      <c r="Q99" s="428"/>
    </row>
    <row r="100" spans="1:17" ht="43.5" customHeight="1" x14ac:dyDescent="0.25">
      <c r="A100" s="118" t="s">
        <v>720</v>
      </c>
      <c r="B100" s="797"/>
      <c r="C100" s="799"/>
      <c r="D100" s="800"/>
      <c r="E100" s="799"/>
      <c r="F100" s="801"/>
      <c r="G100" s="801"/>
      <c r="H100" s="965"/>
      <c r="I100" s="355" t="str">
        <f>IF('Mapa final SI'!AC103="","",'Mapa final SI'!AC103)</f>
        <v/>
      </c>
      <c r="J100" s="355" t="str">
        <f>IF('Mapa final SI'!AE103="","",'Mapa final SI'!AE103)</f>
        <v/>
      </c>
      <c r="K100" s="355" t="str">
        <f t="shared" si="1"/>
        <v/>
      </c>
      <c r="L100" s="355" t="str">
        <f>IF('Mapa final SI'!AH103="","",'Mapa final SI'!AH103)</f>
        <v/>
      </c>
      <c r="M100" s="356" t="str">
        <f>IF('Mapa final SI'!T103="","",'Mapa final SI'!T103)</f>
        <v/>
      </c>
      <c r="N100" s="427"/>
      <c r="O100" s="427"/>
      <c r="P100" s="427"/>
      <c r="Q100" s="428"/>
    </row>
    <row r="101" spans="1:17" ht="43.5" customHeight="1" x14ac:dyDescent="0.25">
      <c r="A101" s="118" t="s">
        <v>721</v>
      </c>
      <c r="B101" s="797"/>
      <c r="C101" s="799"/>
      <c r="D101" s="800"/>
      <c r="E101" s="799"/>
      <c r="F101" s="801"/>
      <c r="G101" s="801"/>
      <c r="H101" s="965"/>
      <c r="I101" s="355" t="str">
        <f>IF('Mapa final SI'!AC104="","",'Mapa final SI'!AC104)</f>
        <v/>
      </c>
      <c r="J101" s="355" t="str">
        <f>IF('Mapa final SI'!AE104="","",'Mapa final SI'!AE104)</f>
        <v/>
      </c>
      <c r="K101" s="355" t="str">
        <f t="shared" si="1"/>
        <v/>
      </c>
      <c r="L101" s="355" t="str">
        <f>IF('Mapa final SI'!AH104="","",'Mapa final SI'!AH104)</f>
        <v/>
      </c>
      <c r="M101" s="356" t="str">
        <f>IF('Mapa final SI'!T104="","",'Mapa final SI'!T104)</f>
        <v/>
      </c>
      <c r="N101" s="427"/>
      <c r="O101" s="427"/>
      <c r="P101" s="427"/>
      <c r="Q101" s="428"/>
    </row>
    <row r="102" spans="1:17" ht="43.5" customHeight="1" x14ac:dyDescent="0.25">
      <c r="A102" s="118" t="s">
        <v>722</v>
      </c>
      <c r="B102" s="797"/>
      <c r="C102" s="799"/>
      <c r="D102" s="800"/>
      <c r="E102" s="799"/>
      <c r="F102" s="801"/>
      <c r="G102" s="801"/>
      <c r="H102" s="879"/>
      <c r="I102" s="355" t="str">
        <f>IF('Mapa final SI'!AC105="","",'Mapa final SI'!AC105)</f>
        <v/>
      </c>
      <c r="J102" s="355" t="str">
        <f>IF('Mapa final SI'!AE105="","",'Mapa final SI'!AE105)</f>
        <v/>
      </c>
      <c r="K102" s="355" t="str">
        <f t="shared" si="1"/>
        <v/>
      </c>
      <c r="L102" s="355" t="str">
        <f>IF('Mapa final SI'!AH105="","",'Mapa final SI'!AH105)</f>
        <v/>
      </c>
      <c r="M102" s="356" t="str">
        <f>IF('Mapa final SI'!T105="","",'Mapa final SI'!T105)</f>
        <v/>
      </c>
      <c r="N102" s="427"/>
      <c r="O102" s="427"/>
      <c r="P102" s="427"/>
      <c r="Q102" s="428"/>
    </row>
    <row r="103" spans="1:17" ht="43.5" customHeight="1" x14ac:dyDescent="0.25">
      <c r="A103" s="118" t="s">
        <v>723</v>
      </c>
      <c r="B103" s="796"/>
      <c r="C103" s="798" t="str">
        <f>IF('Mapa final SI'!G106="","",'Mapa final SI'!G106)</f>
        <v/>
      </c>
      <c r="D103" s="804"/>
      <c r="E103" s="798" t="str">
        <f>IF('Mapa final SI'!F106="","",'Mapa final SI'!F106)</f>
        <v/>
      </c>
      <c r="F103" s="878" t="str">
        <f>IF('Mapa final SI'!L106="","",'Mapa final SI'!L106)</f>
        <v/>
      </c>
      <c r="G103" s="878" t="str">
        <f>IF('Mapa final SI'!P106="","",'Mapa final SI'!P106)</f>
        <v/>
      </c>
      <c r="H103" s="96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5" t="str">
        <f>IF('Mapa final SI'!AC106="","",'Mapa final SI'!AC106)</f>
        <v/>
      </c>
      <c r="J103" s="355" t="str">
        <f>IF('Mapa final SI'!AE106="","",'Mapa final SI'!AE106)</f>
        <v/>
      </c>
      <c r="K103" s="355" t="str">
        <f t="shared" si="1"/>
        <v/>
      </c>
      <c r="L103" s="355" t="str">
        <f>IF('Mapa final SI'!AH106="","",'Mapa final SI'!AH106)</f>
        <v/>
      </c>
      <c r="M103" s="356" t="str">
        <f>IF('Mapa final SI'!T106="","",'Mapa final SI'!T106)</f>
        <v/>
      </c>
      <c r="N103" s="427"/>
      <c r="O103" s="427"/>
      <c r="P103" s="427"/>
      <c r="Q103" s="428"/>
    </row>
    <row r="104" spans="1:17" ht="43.5" customHeight="1" x14ac:dyDescent="0.25">
      <c r="A104" s="118" t="s">
        <v>724</v>
      </c>
      <c r="B104" s="797"/>
      <c r="C104" s="799"/>
      <c r="D104" s="800"/>
      <c r="E104" s="799"/>
      <c r="F104" s="801"/>
      <c r="G104" s="801"/>
      <c r="H104" s="965"/>
      <c r="I104" s="355" t="str">
        <f>IF('Mapa final SI'!AC107="","",'Mapa final SI'!AC107)</f>
        <v/>
      </c>
      <c r="J104" s="355" t="str">
        <f>IF('Mapa final SI'!AE107="","",'Mapa final SI'!AE107)</f>
        <v/>
      </c>
      <c r="K104" s="355" t="str">
        <f t="shared" si="1"/>
        <v/>
      </c>
      <c r="L104" s="355" t="str">
        <f>IF('Mapa final SI'!AH107="","",'Mapa final SI'!AH107)</f>
        <v/>
      </c>
      <c r="M104" s="356" t="str">
        <f>IF('Mapa final SI'!T107="","",'Mapa final SI'!T107)</f>
        <v/>
      </c>
      <c r="N104" s="427"/>
      <c r="O104" s="427"/>
      <c r="P104" s="427"/>
      <c r="Q104" s="428"/>
    </row>
    <row r="105" spans="1:17" ht="43.5" customHeight="1" x14ac:dyDescent="0.25">
      <c r="A105" s="118" t="s">
        <v>725</v>
      </c>
      <c r="B105" s="797"/>
      <c r="C105" s="799"/>
      <c r="D105" s="800"/>
      <c r="E105" s="799"/>
      <c r="F105" s="801"/>
      <c r="G105" s="801"/>
      <c r="H105" s="965"/>
      <c r="I105" s="355" t="str">
        <f>IF('Mapa final SI'!AC108="","",'Mapa final SI'!AC108)</f>
        <v/>
      </c>
      <c r="J105" s="355" t="str">
        <f>IF('Mapa final SI'!AE108="","",'Mapa final SI'!AE108)</f>
        <v/>
      </c>
      <c r="K105" s="355" t="str">
        <f t="shared" si="1"/>
        <v/>
      </c>
      <c r="L105" s="355" t="str">
        <f>IF('Mapa final SI'!AH108="","",'Mapa final SI'!AH108)</f>
        <v/>
      </c>
      <c r="M105" s="356" t="str">
        <f>IF('Mapa final SI'!T108="","",'Mapa final SI'!T108)</f>
        <v/>
      </c>
      <c r="N105" s="427"/>
      <c r="O105" s="427"/>
      <c r="P105" s="427"/>
      <c r="Q105" s="428"/>
    </row>
    <row r="106" spans="1:17" ht="43.5" customHeight="1" x14ac:dyDescent="0.25">
      <c r="A106" s="118" t="s">
        <v>726</v>
      </c>
      <c r="B106" s="797"/>
      <c r="C106" s="799"/>
      <c r="D106" s="800"/>
      <c r="E106" s="799"/>
      <c r="F106" s="801"/>
      <c r="G106" s="801"/>
      <c r="H106" s="965"/>
      <c r="I106" s="355" t="str">
        <f>IF('Mapa final SI'!AC109="","",'Mapa final SI'!AC109)</f>
        <v/>
      </c>
      <c r="J106" s="355" t="str">
        <f>IF('Mapa final SI'!AE109="","",'Mapa final SI'!AE109)</f>
        <v/>
      </c>
      <c r="K106" s="355" t="str">
        <f t="shared" si="1"/>
        <v/>
      </c>
      <c r="L106" s="355" t="str">
        <f>IF('Mapa final SI'!AH109="","",'Mapa final SI'!AH109)</f>
        <v/>
      </c>
      <c r="M106" s="356" t="str">
        <f>IF('Mapa final SI'!T109="","",'Mapa final SI'!T109)</f>
        <v/>
      </c>
      <c r="N106" s="427"/>
      <c r="O106" s="427"/>
      <c r="P106" s="427"/>
      <c r="Q106" s="428"/>
    </row>
    <row r="107" spans="1:17" ht="43.5" customHeight="1" x14ac:dyDescent="0.25">
      <c r="A107" s="118" t="s">
        <v>727</v>
      </c>
      <c r="B107" s="797"/>
      <c r="C107" s="799"/>
      <c r="D107" s="800"/>
      <c r="E107" s="799"/>
      <c r="F107" s="801"/>
      <c r="G107" s="801"/>
      <c r="H107" s="965"/>
      <c r="I107" s="355" t="str">
        <f>IF('Mapa final SI'!AC110="","",'Mapa final SI'!AC110)</f>
        <v/>
      </c>
      <c r="J107" s="355" t="str">
        <f>IF('Mapa final SI'!AE110="","",'Mapa final SI'!AE110)</f>
        <v/>
      </c>
      <c r="K107" s="355" t="str">
        <f t="shared" si="1"/>
        <v/>
      </c>
      <c r="L107" s="355" t="str">
        <f>IF('Mapa final SI'!AH110="","",'Mapa final SI'!AH110)</f>
        <v/>
      </c>
      <c r="M107" s="356" t="str">
        <f>IF('Mapa final SI'!T110="","",'Mapa final SI'!T110)</f>
        <v/>
      </c>
      <c r="N107" s="427"/>
      <c r="O107" s="427"/>
      <c r="P107" s="427"/>
      <c r="Q107" s="428"/>
    </row>
    <row r="108" spans="1:17" ht="43.5" customHeight="1" x14ac:dyDescent="0.25">
      <c r="A108" s="118" t="s">
        <v>728</v>
      </c>
      <c r="B108" s="797"/>
      <c r="C108" s="799"/>
      <c r="D108" s="800"/>
      <c r="E108" s="799"/>
      <c r="F108" s="801"/>
      <c r="G108" s="801"/>
      <c r="H108" s="879"/>
      <c r="I108" s="355" t="str">
        <f>IF('Mapa final SI'!AC111="","",'Mapa final SI'!AC111)</f>
        <v/>
      </c>
      <c r="J108" s="355" t="str">
        <f>IF('Mapa final SI'!AE111="","",'Mapa final SI'!AE111)</f>
        <v/>
      </c>
      <c r="K108" s="355" t="str">
        <f t="shared" si="1"/>
        <v/>
      </c>
      <c r="L108" s="355" t="str">
        <f>IF('Mapa final SI'!AH111="","",'Mapa final SI'!AH111)</f>
        <v/>
      </c>
      <c r="M108" s="356" t="str">
        <f>IF('Mapa final SI'!T111="","",'Mapa final SI'!T111)</f>
        <v/>
      </c>
      <c r="N108" s="427"/>
      <c r="O108" s="427"/>
      <c r="P108" s="427"/>
      <c r="Q108" s="428"/>
    </row>
    <row r="109" spans="1:17" ht="43.5" customHeight="1" x14ac:dyDescent="0.25">
      <c r="A109" s="118" t="s">
        <v>729</v>
      </c>
      <c r="B109" s="796"/>
      <c r="C109" s="798" t="str">
        <f>IF('Mapa final SI'!G112="","",'Mapa final SI'!G112)</f>
        <v/>
      </c>
      <c r="D109" s="804"/>
      <c r="E109" s="798" t="str">
        <f>IF('Mapa final SI'!F112="","",'Mapa final SI'!F112)</f>
        <v/>
      </c>
      <c r="F109" s="878" t="str">
        <f>IF('Mapa final SI'!L112="","",'Mapa final SI'!L112)</f>
        <v/>
      </c>
      <c r="G109" s="878" t="str">
        <f>IF('Mapa final SI'!P112="","",'Mapa final SI'!P112)</f>
        <v/>
      </c>
      <c r="H109" s="96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5" t="str">
        <f>IF('Mapa final SI'!AC112="","",'Mapa final SI'!AC112)</f>
        <v/>
      </c>
      <c r="J109" s="355" t="str">
        <f>IF('Mapa final SI'!AE112="","",'Mapa final SI'!AE112)</f>
        <v/>
      </c>
      <c r="K109" s="355" t="str">
        <f t="shared" si="1"/>
        <v/>
      </c>
      <c r="L109" s="355" t="str">
        <f>IF('Mapa final SI'!AH112="","",'Mapa final SI'!AH112)</f>
        <v/>
      </c>
      <c r="M109" s="356" t="str">
        <f>IF('Mapa final SI'!T112="","",'Mapa final SI'!T112)</f>
        <v/>
      </c>
      <c r="N109" s="427"/>
      <c r="O109" s="427"/>
      <c r="P109" s="427"/>
      <c r="Q109" s="428"/>
    </row>
    <row r="110" spans="1:17" ht="43.5" customHeight="1" x14ac:dyDescent="0.25">
      <c r="A110" s="118" t="s">
        <v>730</v>
      </c>
      <c r="B110" s="797"/>
      <c r="C110" s="799"/>
      <c r="D110" s="800"/>
      <c r="E110" s="799"/>
      <c r="F110" s="801"/>
      <c r="G110" s="801"/>
      <c r="H110" s="965"/>
      <c r="I110" s="355" t="str">
        <f>IF('Mapa final SI'!AC113="","",'Mapa final SI'!AC113)</f>
        <v/>
      </c>
      <c r="J110" s="355" t="str">
        <f>IF('Mapa final SI'!AE113="","",'Mapa final SI'!AE113)</f>
        <v/>
      </c>
      <c r="K110" s="355" t="str">
        <f t="shared" si="1"/>
        <v/>
      </c>
      <c r="L110" s="355" t="str">
        <f>IF('Mapa final SI'!AH113="","",'Mapa final SI'!AH113)</f>
        <v/>
      </c>
      <c r="M110" s="356" t="str">
        <f>IF('Mapa final SI'!T113="","",'Mapa final SI'!T113)</f>
        <v/>
      </c>
      <c r="N110" s="427"/>
      <c r="O110" s="427"/>
      <c r="P110" s="427"/>
      <c r="Q110" s="428"/>
    </row>
    <row r="111" spans="1:17" ht="43.5" customHeight="1" x14ac:dyDescent="0.25">
      <c r="A111" s="118" t="s">
        <v>731</v>
      </c>
      <c r="B111" s="797"/>
      <c r="C111" s="799"/>
      <c r="D111" s="800"/>
      <c r="E111" s="799"/>
      <c r="F111" s="801"/>
      <c r="G111" s="801"/>
      <c r="H111" s="965"/>
      <c r="I111" s="355" t="str">
        <f>IF('Mapa final SI'!AC114="","",'Mapa final SI'!AC114)</f>
        <v/>
      </c>
      <c r="J111" s="355" t="str">
        <f>IF('Mapa final SI'!AE114="","",'Mapa final SI'!AE114)</f>
        <v/>
      </c>
      <c r="K111" s="355" t="str">
        <f t="shared" si="1"/>
        <v/>
      </c>
      <c r="L111" s="355" t="str">
        <f>IF('Mapa final SI'!AH114="","",'Mapa final SI'!AH114)</f>
        <v/>
      </c>
      <c r="M111" s="356" t="str">
        <f>IF('Mapa final SI'!T114="","",'Mapa final SI'!T114)</f>
        <v/>
      </c>
      <c r="N111" s="427"/>
      <c r="O111" s="427"/>
      <c r="P111" s="427"/>
      <c r="Q111" s="428"/>
    </row>
    <row r="112" spans="1:17" ht="43.5" customHeight="1" x14ac:dyDescent="0.25">
      <c r="A112" s="118" t="s">
        <v>732</v>
      </c>
      <c r="B112" s="797"/>
      <c r="C112" s="799"/>
      <c r="D112" s="800"/>
      <c r="E112" s="799"/>
      <c r="F112" s="801"/>
      <c r="G112" s="801"/>
      <c r="H112" s="965"/>
      <c r="I112" s="355" t="str">
        <f>IF('Mapa final SI'!AC115="","",'Mapa final SI'!AC115)</f>
        <v/>
      </c>
      <c r="J112" s="355" t="str">
        <f>IF('Mapa final SI'!AE115="","",'Mapa final SI'!AE115)</f>
        <v/>
      </c>
      <c r="K112" s="355" t="str">
        <f t="shared" si="1"/>
        <v/>
      </c>
      <c r="L112" s="355" t="str">
        <f>IF('Mapa final SI'!AH115="","",'Mapa final SI'!AH115)</f>
        <v/>
      </c>
      <c r="M112" s="356" t="str">
        <f>IF('Mapa final SI'!T115="","",'Mapa final SI'!T115)</f>
        <v/>
      </c>
      <c r="N112" s="427"/>
      <c r="O112" s="427"/>
      <c r="P112" s="427"/>
      <c r="Q112" s="428"/>
    </row>
    <row r="113" spans="1:17" ht="43.5" customHeight="1" x14ac:dyDescent="0.25">
      <c r="A113" s="118" t="s">
        <v>733</v>
      </c>
      <c r="B113" s="797"/>
      <c r="C113" s="799"/>
      <c r="D113" s="800"/>
      <c r="E113" s="799"/>
      <c r="F113" s="801"/>
      <c r="G113" s="801"/>
      <c r="H113" s="965"/>
      <c r="I113" s="355" t="str">
        <f>IF('Mapa final SI'!AC116="","",'Mapa final SI'!AC116)</f>
        <v/>
      </c>
      <c r="J113" s="355" t="str">
        <f>IF('Mapa final SI'!AE116="","",'Mapa final SI'!AE116)</f>
        <v/>
      </c>
      <c r="K113" s="355" t="str">
        <f t="shared" si="1"/>
        <v/>
      </c>
      <c r="L113" s="355" t="str">
        <f>IF('Mapa final SI'!AH116="","",'Mapa final SI'!AH116)</f>
        <v/>
      </c>
      <c r="M113" s="356" t="str">
        <f>IF('Mapa final SI'!T116="","",'Mapa final SI'!T116)</f>
        <v/>
      </c>
      <c r="N113" s="427"/>
      <c r="O113" s="427"/>
      <c r="P113" s="427"/>
      <c r="Q113" s="428"/>
    </row>
    <row r="114" spans="1:17" ht="43.5" customHeight="1" x14ac:dyDescent="0.25">
      <c r="A114" s="118" t="s">
        <v>734</v>
      </c>
      <c r="B114" s="797"/>
      <c r="C114" s="799"/>
      <c r="D114" s="800"/>
      <c r="E114" s="799"/>
      <c r="F114" s="801"/>
      <c r="G114" s="801"/>
      <c r="H114" s="879"/>
      <c r="I114" s="355" t="str">
        <f>IF('Mapa final SI'!AC117="","",'Mapa final SI'!AC117)</f>
        <v/>
      </c>
      <c r="J114" s="355" t="str">
        <f>IF('Mapa final SI'!AE117="","",'Mapa final SI'!AE117)</f>
        <v/>
      </c>
      <c r="K114" s="355" t="str">
        <f t="shared" si="1"/>
        <v/>
      </c>
      <c r="L114" s="355" t="str">
        <f>IF('Mapa final SI'!AH117="","",'Mapa final SI'!AH117)</f>
        <v/>
      </c>
      <c r="M114" s="356" t="str">
        <f>IF('Mapa final SI'!T117="","",'Mapa final SI'!T117)</f>
        <v/>
      </c>
      <c r="N114" s="427"/>
      <c r="O114" s="427"/>
      <c r="P114" s="427"/>
      <c r="Q114" s="428"/>
    </row>
    <row r="115" spans="1:17" ht="43.5" customHeight="1" x14ac:dyDescent="0.25">
      <c r="A115" s="118" t="s">
        <v>735</v>
      </c>
      <c r="B115" s="796"/>
      <c r="C115" s="798" t="str">
        <f>IF('Mapa final SI'!G118="","",'Mapa final SI'!G118)</f>
        <v/>
      </c>
      <c r="D115" s="804"/>
      <c r="E115" s="798" t="str">
        <f>IF('Mapa final SI'!F118="","",'Mapa final SI'!F118)</f>
        <v/>
      </c>
      <c r="F115" s="878" t="str">
        <f>IF('Mapa final SI'!L118="","",'Mapa final SI'!L118)</f>
        <v/>
      </c>
      <c r="G115" s="878" t="str">
        <f>IF('Mapa final SI'!P118="","",'Mapa final SI'!P118)</f>
        <v/>
      </c>
      <c r="H115" s="96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5" t="str">
        <f>IF('Mapa final SI'!AC118="","",'Mapa final SI'!AC118)</f>
        <v/>
      </c>
      <c r="J115" s="355" t="str">
        <f>IF('Mapa final SI'!AE118="","",'Mapa final SI'!AE118)</f>
        <v/>
      </c>
      <c r="K115" s="355" t="str">
        <f t="shared" si="1"/>
        <v/>
      </c>
      <c r="L115" s="355" t="str">
        <f>IF('Mapa final SI'!AH118="","",'Mapa final SI'!AH118)</f>
        <v/>
      </c>
      <c r="M115" s="356" t="str">
        <f>IF('Mapa final SI'!T118="","",'Mapa final SI'!T118)</f>
        <v/>
      </c>
      <c r="N115" s="427"/>
      <c r="O115" s="427"/>
      <c r="P115" s="427"/>
      <c r="Q115" s="428"/>
    </row>
    <row r="116" spans="1:17" ht="43.5" customHeight="1" x14ac:dyDescent="0.25">
      <c r="A116" s="118" t="s">
        <v>736</v>
      </c>
      <c r="B116" s="797"/>
      <c r="C116" s="799"/>
      <c r="D116" s="800"/>
      <c r="E116" s="799"/>
      <c r="F116" s="801"/>
      <c r="G116" s="801"/>
      <c r="H116" s="965"/>
      <c r="I116" s="355" t="str">
        <f>IF('Mapa final SI'!AC119="","",'Mapa final SI'!AC119)</f>
        <v/>
      </c>
      <c r="J116" s="355" t="str">
        <f>IF('Mapa final SI'!AE119="","",'Mapa final SI'!AE119)</f>
        <v/>
      </c>
      <c r="K116" s="355" t="str">
        <f t="shared" si="1"/>
        <v/>
      </c>
      <c r="L116" s="355" t="str">
        <f>IF('Mapa final SI'!AH119="","",'Mapa final SI'!AH119)</f>
        <v/>
      </c>
      <c r="M116" s="356" t="str">
        <f>IF('Mapa final SI'!T119="","",'Mapa final SI'!T119)</f>
        <v/>
      </c>
      <c r="N116" s="427"/>
      <c r="O116" s="427"/>
      <c r="P116" s="427"/>
      <c r="Q116" s="428"/>
    </row>
    <row r="117" spans="1:17" ht="43.5" customHeight="1" x14ac:dyDescent="0.25">
      <c r="A117" s="118" t="s">
        <v>737</v>
      </c>
      <c r="B117" s="797"/>
      <c r="C117" s="799"/>
      <c r="D117" s="800"/>
      <c r="E117" s="799"/>
      <c r="F117" s="801"/>
      <c r="G117" s="801"/>
      <c r="H117" s="965"/>
      <c r="I117" s="355" t="str">
        <f>IF('Mapa final SI'!AC120="","",'Mapa final SI'!AC120)</f>
        <v/>
      </c>
      <c r="J117" s="355" t="str">
        <f>IF('Mapa final SI'!AE120="","",'Mapa final SI'!AE120)</f>
        <v/>
      </c>
      <c r="K117" s="355" t="str">
        <f t="shared" si="1"/>
        <v/>
      </c>
      <c r="L117" s="355" t="str">
        <f>IF('Mapa final SI'!AH120="","",'Mapa final SI'!AH120)</f>
        <v/>
      </c>
      <c r="M117" s="356" t="str">
        <f>IF('Mapa final SI'!T120="","",'Mapa final SI'!T120)</f>
        <v/>
      </c>
      <c r="N117" s="427"/>
      <c r="O117" s="427"/>
      <c r="P117" s="427"/>
      <c r="Q117" s="428"/>
    </row>
    <row r="118" spans="1:17" ht="43.5" customHeight="1" x14ac:dyDescent="0.25">
      <c r="A118" s="118" t="s">
        <v>738</v>
      </c>
      <c r="B118" s="797"/>
      <c r="C118" s="799"/>
      <c r="D118" s="800"/>
      <c r="E118" s="799"/>
      <c r="F118" s="801"/>
      <c r="G118" s="801"/>
      <c r="H118" s="965"/>
      <c r="I118" s="355" t="str">
        <f>IF('Mapa final SI'!AC121="","",'Mapa final SI'!AC121)</f>
        <v/>
      </c>
      <c r="J118" s="355" t="str">
        <f>IF('Mapa final SI'!AE121="","",'Mapa final SI'!AE121)</f>
        <v/>
      </c>
      <c r="K118" s="355" t="str">
        <f t="shared" si="1"/>
        <v/>
      </c>
      <c r="L118" s="355" t="str">
        <f>IF('Mapa final SI'!AH121="","",'Mapa final SI'!AH121)</f>
        <v/>
      </c>
      <c r="M118" s="356" t="str">
        <f>IF('Mapa final SI'!T121="","",'Mapa final SI'!T121)</f>
        <v/>
      </c>
      <c r="N118" s="427"/>
      <c r="O118" s="427"/>
      <c r="P118" s="427"/>
      <c r="Q118" s="428"/>
    </row>
    <row r="119" spans="1:17" ht="43.5" customHeight="1" x14ac:dyDescent="0.25">
      <c r="A119" s="118" t="s">
        <v>739</v>
      </c>
      <c r="B119" s="797"/>
      <c r="C119" s="799"/>
      <c r="D119" s="800"/>
      <c r="E119" s="799"/>
      <c r="F119" s="801"/>
      <c r="G119" s="801"/>
      <c r="H119" s="965"/>
      <c r="I119" s="355" t="str">
        <f>IF('Mapa final SI'!AC122="","",'Mapa final SI'!AC122)</f>
        <v/>
      </c>
      <c r="J119" s="355" t="str">
        <f>IF('Mapa final SI'!AE122="","",'Mapa final SI'!AE122)</f>
        <v/>
      </c>
      <c r="K119" s="355" t="str">
        <f t="shared" si="1"/>
        <v/>
      </c>
      <c r="L119" s="355" t="str">
        <f>IF('Mapa final SI'!AH122="","",'Mapa final SI'!AH122)</f>
        <v/>
      </c>
      <c r="M119" s="356" t="str">
        <f>IF('Mapa final SI'!T122="","",'Mapa final SI'!T122)</f>
        <v/>
      </c>
      <c r="N119" s="427"/>
      <c r="O119" s="427"/>
      <c r="P119" s="427"/>
      <c r="Q119" s="428"/>
    </row>
    <row r="120" spans="1:17" ht="43.5" customHeight="1" x14ac:dyDescent="0.25">
      <c r="A120" s="118" t="s">
        <v>740</v>
      </c>
      <c r="B120" s="797"/>
      <c r="C120" s="799"/>
      <c r="D120" s="800"/>
      <c r="E120" s="799"/>
      <c r="F120" s="801"/>
      <c r="G120" s="801"/>
      <c r="H120" s="879"/>
      <c r="I120" s="355" t="str">
        <f>IF('Mapa final SI'!AC123="","",'Mapa final SI'!AC123)</f>
        <v/>
      </c>
      <c r="J120" s="355" t="str">
        <f>IF('Mapa final SI'!AE123="","",'Mapa final SI'!AE123)</f>
        <v/>
      </c>
      <c r="K120" s="355" t="str">
        <f t="shared" si="1"/>
        <v/>
      </c>
      <c r="L120" s="355" t="str">
        <f>IF('Mapa final SI'!AH123="","",'Mapa final SI'!AH123)</f>
        <v/>
      </c>
      <c r="M120" s="356" t="str">
        <f>IF('Mapa final SI'!T123="","",'Mapa final SI'!T123)</f>
        <v/>
      </c>
      <c r="N120" s="427"/>
      <c r="O120" s="427"/>
      <c r="P120" s="427"/>
      <c r="Q120" s="428"/>
    </row>
    <row r="121" spans="1:17" ht="43.5" customHeight="1" x14ac:dyDescent="0.25">
      <c r="A121" s="118" t="s">
        <v>741</v>
      </c>
      <c r="B121" s="796"/>
      <c r="C121" s="798" t="str">
        <f>IF('Mapa final SI'!G124="","",'Mapa final SI'!G124)</f>
        <v/>
      </c>
      <c r="D121" s="804"/>
      <c r="E121" s="798" t="str">
        <f>IF('Mapa final SI'!F124="","",'Mapa final SI'!F124)</f>
        <v/>
      </c>
      <c r="F121" s="878" t="str">
        <f>IF('Mapa final SI'!L124="","",'Mapa final SI'!L124)</f>
        <v/>
      </c>
      <c r="G121" s="878" t="str">
        <f>IF('Mapa final SI'!P124="","",'Mapa final SI'!P124)</f>
        <v/>
      </c>
      <c r="H121" s="96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5" t="str">
        <f>IF('Mapa final SI'!AC124="","",'Mapa final SI'!AC124)</f>
        <v/>
      </c>
      <c r="J121" s="355" t="str">
        <f>IF('Mapa final SI'!AE124="","",'Mapa final SI'!AE124)</f>
        <v/>
      </c>
      <c r="K121" s="355" t="str">
        <f t="shared" si="1"/>
        <v/>
      </c>
      <c r="L121" s="355" t="str">
        <f>IF('Mapa final SI'!AH124="","",'Mapa final SI'!AH124)</f>
        <v/>
      </c>
      <c r="M121" s="356" t="str">
        <f>IF('Mapa final SI'!T124="","",'Mapa final SI'!T124)</f>
        <v/>
      </c>
      <c r="N121" s="427"/>
      <c r="O121" s="427"/>
      <c r="P121" s="427"/>
      <c r="Q121" s="428"/>
    </row>
    <row r="122" spans="1:17" ht="43.5" customHeight="1" x14ac:dyDescent="0.25">
      <c r="A122" s="118" t="s">
        <v>742</v>
      </c>
      <c r="B122" s="797"/>
      <c r="C122" s="799"/>
      <c r="D122" s="800"/>
      <c r="E122" s="799"/>
      <c r="F122" s="801"/>
      <c r="G122" s="801"/>
      <c r="H122" s="965"/>
      <c r="I122" s="355" t="str">
        <f>IF('Mapa final SI'!AC125="","",'Mapa final SI'!AC125)</f>
        <v/>
      </c>
      <c r="J122" s="355" t="str">
        <f>IF('Mapa final SI'!AE125="","",'Mapa final SI'!AE125)</f>
        <v/>
      </c>
      <c r="K122" s="355" t="str">
        <f t="shared" si="1"/>
        <v/>
      </c>
      <c r="L122" s="355" t="str">
        <f>IF('Mapa final SI'!AH125="","",'Mapa final SI'!AH125)</f>
        <v/>
      </c>
      <c r="M122" s="356" t="str">
        <f>IF('Mapa final SI'!T125="","",'Mapa final SI'!T125)</f>
        <v/>
      </c>
      <c r="N122" s="427"/>
      <c r="O122" s="427"/>
      <c r="P122" s="427"/>
      <c r="Q122" s="428"/>
    </row>
    <row r="123" spans="1:17" ht="43.5" customHeight="1" x14ac:dyDescent="0.25">
      <c r="A123" s="118" t="s">
        <v>743</v>
      </c>
      <c r="B123" s="797"/>
      <c r="C123" s="799"/>
      <c r="D123" s="800"/>
      <c r="E123" s="799"/>
      <c r="F123" s="801"/>
      <c r="G123" s="801"/>
      <c r="H123" s="965"/>
      <c r="I123" s="355" t="str">
        <f>IF('Mapa final SI'!AC126="","",'Mapa final SI'!AC126)</f>
        <v/>
      </c>
      <c r="J123" s="355" t="str">
        <f>IF('Mapa final SI'!AE126="","",'Mapa final SI'!AE126)</f>
        <v/>
      </c>
      <c r="K123" s="355" t="str">
        <f t="shared" si="1"/>
        <v/>
      </c>
      <c r="L123" s="355" t="str">
        <f>IF('Mapa final SI'!AH126="","",'Mapa final SI'!AH126)</f>
        <v/>
      </c>
      <c r="M123" s="356" t="str">
        <f>IF('Mapa final SI'!T126="","",'Mapa final SI'!T126)</f>
        <v/>
      </c>
      <c r="N123" s="427"/>
      <c r="O123" s="427"/>
      <c r="P123" s="427"/>
      <c r="Q123" s="428"/>
    </row>
    <row r="124" spans="1:17" ht="43.5" customHeight="1" x14ac:dyDescent="0.25">
      <c r="A124" s="118" t="s">
        <v>744</v>
      </c>
      <c r="B124" s="797"/>
      <c r="C124" s="799"/>
      <c r="D124" s="800"/>
      <c r="E124" s="799"/>
      <c r="F124" s="801"/>
      <c r="G124" s="801"/>
      <c r="H124" s="965"/>
      <c r="I124" s="355" t="str">
        <f>IF('Mapa final SI'!AC127="","",'Mapa final SI'!AC127)</f>
        <v/>
      </c>
      <c r="J124" s="355" t="str">
        <f>IF('Mapa final SI'!AE127="","",'Mapa final SI'!AE127)</f>
        <v/>
      </c>
      <c r="K124" s="355" t="str">
        <f t="shared" si="1"/>
        <v/>
      </c>
      <c r="L124" s="355" t="str">
        <f>IF('Mapa final SI'!AH127="","",'Mapa final SI'!AH127)</f>
        <v/>
      </c>
      <c r="M124" s="356" t="str">
        <f>IF('Mapa final SI'!T127="","",'Mapa final SI'!T127)</f>
        <v/>
      </c>
      <c r="N124" s="427"/>
      <c r="O124" s="427"/>
      <c r="P124" s="427"/>
      <c r="Q124" s="428"/>
    </row>
    <row r="125" spans="1:17" ht="43.5" customHeight="1" x14ac:dyDescent="0.25">
      <c r="A125" s="118" t="s">
        <v>745</v>
      </c>
      <c r="B125" s="797"/>
      <c r="C125" s="799"/>
      <c r="D125" s="800"/>
      <c r="E125" s="799"/>
      <c r="F125" s="801"/>
      <c r="G125" s="801"/>
      <c r="H125" s="965"/>
      <c r="I125" s="355" t="str">
        <f>IF('Mapa final SI'!AC128="","",'Mapa final SI'!AC128)</f>
        <v/>
      </c>
      <c r="J125" s="355" t="str">
        <f>IF('Mapa final SI'!AE128="","",'Mapa final SI'!AE128)</f>
        <v/>
      </c>
      <c r="K125" s="355" t="str">
        <f t="shared" si="1"/>
        <v/>
      </c>
      <c r="L125" s="355" t="str">
        <f>IF('Mapa final SI'!AH128="","",'Mapa final SI'!AH128)</f>
        <v/>
      </c>
      <c r="M125" s="356" t="str">
        <f>IF('Mapa final SI'!T128="","",'Mapa final SI'!T128)</f>
        <v/>
      </c>
      <c r="N125" s="427"/>
      <c r="O125" s="427"/>
      <c r="P125" s="427"/>
      <c r="Q125" s="428"/>
    </row>
    <row r="126" spans="1:17" ht="43.5" customHeight="1" x14ac:dyDescent="0.25">
      <c r="A126" s="118" t="s">
        <v>746</v>
      </c>
      <c r="B126" s="797"/>
      <c r="C126" s="799"/>
      <c r="D126" s="800"/>
      <c r="E126" s="799"/>
      <c r="F126" s="801"/>
      <c r="G126" s="801"/>
      <c r="H126" s="879"/>
      <c r="I126" s="355" t="str">
        <f>IF('Mapa final SI'!AC129="","",'Mapa final SI'!AC129)</f>
        <v/>
      </c>
      <c r="J126" s="355" t="str">
        <f>IF('Mapa final SI'!AE129="","",'Mapa final SI'!AE129)</f>
        <v/>
      </c>
      <c r="K126" s="355" t="str">
        <f t="shared" si="1"/>
        <v/>
      </c>
      <c r="L126" s="355" t="str">
        <f>IF('Mapa final SI'!AH129="","",'Mapa final SI'!AH129)</f>
        <v/>
      </c>
      <c r="M126" s="356" t="str">
        <f>IF('Mapa final SI'!T129="","",'Mapa final SI'!T129)</f>
        <v/>
      </c>
      <c r="N126" s="427"/>
      <c r="O126" s="427"/>
      <c r="P126" s="427"/>
      <c r="Q126" s="428"/>
    </row>
    <row r="127" spans="1:17" ht="43.5" customHeight="1" x14ac:dyDescent="0.25">
      <c r="A127" s="118" t="s">
        <v>747</v>
      </c>
      <c r="B127" s="796"/>
      <c r="C127" s="798" t="str">
        <f>IF('Mapa final SI'!G130="","",'Mapa final SI'!G130)</f>
        <v/>
      </c>
      <c r="D127" s="804"/>
      <c r="E127" s="798" t="str">
        <f>IF('Mapa final SI'!F130="","",'Mapa final SI'!F130)</f>
        <v/>
      </c>
      <c r="F127" s="878" t="str">
        <f>IF('Mapa final SI'!L130="","",'Mapa final SI'!L130)</f>
        <v/>
      </c>
      <c r="G127" s="878" t="str">
        <f>IF('Mapa final SI'!P130="","",'Mapa final SI'!P130)</f>
        <v/>
      </c>
      <c r="H127" s="96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5" t="str">
        <f>IF('Mapa final SI'!AC130="","",'Mapa final SI'!AC130)</f>
        <v/>
      </c>
      <c r="J127" s="355" t="str">
        <f>IF('Mapa final SI'!AE130="","",'Mapa final SI'!AE130)</f>
        <v/>
      </c>
      <c r="K127" s="355" t="str">
        <f t="shared" si="1"/>
        <v/>
      </c>
      <c r="L127" s="355" t="str">
        <f>IF('Mapa final SI'!AH130="","",'Mapa final SI'!AH130)</f>
        <v/>
      </c>
      <c r="M127" s="356" t="str">
        <f>IF('Mapa final SI'!T130="","",'Mapa final SI'!T130)</f>
        <v/>
      </c>
      <c r="N127" s="427"/>
      <c r="O127" s="427"/>
      <c r="P127" s="427"/>
      <c r="Q127" s="428"/>
    </row>
    <row r="128" spans="1:17" ht="43.5" customHeight="1" x14ac:dyDescent="0.25">
      <c r="A128" s="118" t="s">
        <v>748</v>
      </c>
      <c r="B128" s="797"/>
      <c r="C128" s="799"/>
      <c r="D128" s="800"/>
      <c r="E128" s="799"/>
      <c r="F128" s="801"/>
      <c r="G128" s="801"/>
      <c r="H128" s="965"/>
      <c r="I128" s="355" t="str">
        <f>IF('Mapa final SI'!AC131="","",'Mapa final SI'!AC131)</f>
        <v/>
      </c>
      <c r="J128" s="355" t="str">
        <f>IF('Mapa final SI'!AE131="","",'Mapa final SI'!AE131)</f>
        <v/>
      </c>
      <c r="K128" s="355" t="str">
        <f t="shared" si="1"/>
        <v/>
      </c>
      <c r="L128" s="355" t="str">
        <f>IF('Mapa final SI'!AH131="","",'Mapa final SI'!AH131)</f>
        <v/>
      </c>
      <c r="M128" s="356" t="str">
        <f>IF('Mapa final SI'!T131="","",'Mapa final SI'!T131)</f>
        <v/>
      </c>
      <c r="N128" s="427"/>
      <c r="O128" s="427"/>
      <c r="P128" s="427"/>
      <c r="Q128" s="428"/>
    </row>
    <row r="129" spans="1:17" ht="43.5" customHeight="1" x14ac:dyDescent="0.25">
      <c r="A129" s="118" t="s">
        <v>749</v>
      </c>
      <c r="B129" s="797"/>
      <c r="C129" s="799"/>
      <c r="D129" s="800"/>
      <c r="E129" s="799"/>
      <c r="F129" s="801"/>
      <c r="G129" s="801"/>
      <c r="H129" s="965"/>
      <c r="I129" s="355" t="str">
        <f>IF('Mapa final SI'!AC132="","",'Mapa final SI'!AC132)</f>
        <v/>
      </c>
      <c r="J129" s="355" t="str">
        <f>IF('Mapa final SI'!AE132="","",'Mapa final SI'!AE132)</f>
        <v/>
      </c>
      <c r="K129" s="355" t="str">
        <f t="shared" si="1"/>
        <v/>
      </c>
      <c r="L129" s="355" t="str">
        <f>IF('Mapa final SI'!AH132="","",'Mapa final SI'!AH132)</f>
        <v/>
      </c>
      <c r="M129" s="356" t="str">
        <f>IF('Mapa final SI'!T132="","",'Mapa final SI'!T132)</f>
        <v/>
      </c>
      <c r="N129" s="427"/>
      <c r="O129" s="427"/>
      <c r="P129" s="427"/>
      <c r="Q129" s="428"/>
    </row>
    <row r="130" spans="1:17" ht="43.5" customHeight="1" x14ac:dyDescent="0.25">
      <c r="A130" s="118" t="s">
        <v>750</v>
      </c>
      <c r="B130" s="797"/>
      <c r="C130" s="799"/>
      <c r="D130" s="800"/>
      <c r="E130" s="799"/>
      <c r="F130" s="801"/>
      <c r="G130" s="801"/>
      <c r="H130" s="965"/>
      <c r="I130" s="355" t="str">
        <f>IF('Mapa final SI'!AC133="","",'Mapa final SI'!AC133)</f>
        <v/>
      </c>
      <c r="J130" s="355" t="str">
        <f>IF('Mapa final SI'!AE133="","",'Mapa final SI'!AE133)</f>
        <v/>
      </c>
      <c r="K130" s="355" t="str">
        <f t="shared" si="1"/>
        <v/>
      </c>
      <c r="L130" s="355" t="str">
        <f>IF('Mapa final SI'!AH133="","",'Mapa final SI'!AH133)</f>
        <v/>
      </c>
      <c r="M130" s="356" t="str">
        <f>IF('Mapa final SI'!T133="","",'Mapa final SI'!T133)</f>
        <v/>
      </c>
      <c r="N130" s="427"/>
      <c r="O130" s="427"/>
      <c r="P130" s="427"/>
      <c r="Q130" s="428"/>
    </row>
    <row r="131" spans="1:17" ht="43.5" customHeight="1" x14ac:dyDescent="0.25">
      <c r="A131" s="118" t="s">
        <v>751</v>
      </c>
      <c r="B131" s="797"/>
      <c r="C131" s="799"/>
      <c r="D131" s="800"/>
      <c r="E131" s="799"/>
      <c r="F131" s="801"/>
      <c r="G131" s="801"/>
      <c r="H131" s="965"/>
      <c r="I131" s="355" t="str">
        <f>IF('Mapa final SI'!AC134="","",'Mapa final SI'!AC134)</f>
        <v/>
      </c>
      <c r="J131" s="355" t="str">
        <f>IF('Mapa final SI'!AE134="","",'Mapa final SI'!AE134)</f>
        <v/>
      </c>
      <c r="K131" s="355" t="str">
        <f t="shared" si="1"/>
        <v/>
      </c>
      <c r="L131" s="355" t="str">
        <f>IF('Mapa final SI'!AH134="","",'Mapa final SI'!AH134)</f>
        <v/>
      </c>
      <c r="M131" s="356" t="str">
        <f>IF('Mapa final SI'!T134="","",'Mapa final SI'!T134)</f>
        <v/>
      </c>
      <c r="N131" s="427"/>
      <c r="O131" s="427"/>
      <c r="P131" s="427"/>
      <c r="Q131" s="428"/>
    </row>
    <row r="132" spans="1:17" ht="43.5" customHeight="1" x14ac:dyDescent="0.25">
      <c r="A132" s="118" t="s">
        <v>752</v>
      </c>
      <c r="B132" s="797"/>
      <c r="C132" s="799"/>
      <c r="D132" s="800"/>
      <c r="E132" s="799"/>
      <c r="F132" s="801"/>
      <c r="G132" s="801"/>
      <c r="H132" s="879"/>
      <c r="I132" s="355" t="str">
        <f>IF('Mapa final SI'!AC135="","",'Mapa final SI'!AC135)</f>
        <v/>
      </c>
      <c r="J132" s="355" t="str">
        <f>IF('Mapa final SI'!AE135="","",'Mapa final SI'!AE135)</f>
        <v/>
      </c>
      <c r="K132" s="355" t="str">
        <f t="shared" si="1"/>
        <v/>
      </c>
      <c r="L132" s="355" t="str">
        <f>IF('Mapa final SI'!AH135="","",'Mapa final SI'!AH135)</f>
        <v/>
      </c>
      <c r="M132" s="356" t="str">
        <f>IF('Mapa final SI'!T135="","",'Mapa final SI'!T135)</f>
        <v/>
      </c>
      <c r="N132" s="427"/>
      <c r="O132" s="427"/>
      <c r="P132" s="427"/>
      <c r="Q132" s="428"/>
    </row>
    <row r="133" spans="1:17" ht="43.5" customHeight="1" x14ac:dyDescent="0.25">
      <c r="A133" s="118" t="s">
        <v>753</v>
      </c>
      <c r="B133" s="796"/>
      <c r="C133" s="798" t="str">
        <f>IF('Mapa final SI'!G136="","",'Mapa final SI'!G136)</f>
        <v/>
      </c>
      <c r="D133" s="804"/>
      <c r="E133" s="798" t="str">
        <f>IF('Mapa final SI'!F136="","",'Mapa final SI'!F136)</f>
        <v/>
      </c>
      <c r="F133" s="878" t="str">
        <f>IF('Mapa final SI'!L136="","",'Mapa final SI'!L136)</f>
        <v/>
      </c>
      <c r="G133" s="878" t="str">
        <f>IF('Mapa final SI'!P136="","",'Mapa final SI'!P136)</f>
        <v/>
      </c>
      <c r="H133" s="96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5" t="str">
        <f>IF('Mapa final SI'!AC136="","",'Mapa final SI'!AC136)</f>
        <v/>
      </c>
      <c r="J133" s="355" t="str">
        <f>IF('Mapa final SI'!AE136="","",'Mapa final SI'!AE136)</f>
        <v/>
      </c>
      <c r="K133" s="355" t="str">
        <f t="shared" si="1"/>
        <v/>
      </c>
      <c r="L133" s="355" t="str">
        <f>IF('Mapa final SI'!AH136="","",'Mapa final SI'!AH136)</f>
        <v/>
      </c>
      <c r="M133" s="356" t="str">
        <f>IF('Mapa final SI'!T136="","",'Mapa final SI'!T136)</f>
        <v/>
      </c>
      <c r="N133" s="427"/>
      <c r="O133" s="427"/>
      <c r="P133" s="427"/>
      <c r="Q133" s="428"/>
    </row>
    <row r="134" spans="1:17" ht="43.5" customHeight="1" x14ac:dyDescent="0.25">
      <c r="A134" s="118" t="s">
        <v>754</v>
      </c>
      <c r="B134" s="797"/>
      <c r="C134" s="799"/>
      <c r="D134" s="800"/>
      <c r="E134" s="799"/>
      <c r="F134" s="801"/>
      <c r="G134" s="801"/>
      <c r="H134" s="965"/>
      <c r="I134" s="355" t="str">
        <f>IF('Mapa final SI'!AC137="","",'Mapa final SI'!AC137)</f>
        <v/>
      </c>
      <c r="J134" s="355" t="str">
        <f>IF('Mapa final SI'!AE137="","",'Mapa final SI'!AE137)</f>
        <v/>
      </c>
      <c r="K134" s="355" t="str">
        <f t="shared" si="1"/>
        <v/>
      </c>
      <c r="L134" s="355" t="str">
        <f>IF('Mapa final SI'!AH137="","",'Mapa final SI'!AH137)</f>
        <v/>
      </c>
      <c r="M134" s="356" t="str">
        <f>IF('Mapa final SI'!T137="","",'Mapa final SI'!T137)</f>
        <v/>
      </c>
      <c r="N134" s="427"/>
      <c r="O134" s="427"/>
      <c r="P134" s="427"/>
      <c r="Q134" s="428"/>
    </row>
    <row r="135" spans="1:17" ht="43.5" customHeight="1" x14ac:dyDescent="0.25">
      <c r="A135" s="118" t="s">
        <v>755</v>
      </c>
      <c r="B135" s="797"/>
      <c r="C135" s="799"/>
      <c r="D135" s="800"/>
      <c r="E135" s="799"/>
      <c r="F135" s="801"/>
      <c r="G135" s="801"/>
      <c r="H135" s="965"/>
      <c r="I135" s="355" t="str">
        <f>IF('Mapa final SI'!AC138="","",'Mapa final SI'!AC138)</f>
        <v/>
      </c>
      <c r="J135" s="355" t="str">
        <f>IF('Mapa final SI'!AE138="","",'Mapa final SI'!AE138)</f>
        <v/>
      </c>
      <c r="K135" s="355" t="str">
        <f t="shared" si="1"/>
        <v/>
      </c>
      <c r="L135" s="355" t="str">
        <f>IF('Mapa final SI'!AH138="","",'Mapa final SI'!AH138)</f>
        <v/>
      </c>
      <c r="M135" s="356" t="str">
        <f>IF('Mapa final SI'!T138="","",'Mapa final SI'!T138)</f>
        <v/>
      </c>
      <c r="N135" s="427"/>
      <c r="O135" s="427"/>
      <c r="P135" s="427"/>
      <c r="Q135" s="428"/>
    </row>
    <row r="136" spans="1:17" ht="43.5" customHeight="1" x14ac:dyDescent="0.25">
      <c r="A136" s="118" t="s">
        <v>756</v>
      </c>
      <c r="B136" s="797"/>
      <c r="C136" s="799"/>
      <c r="D136" s="800"/>
      <c r="E136" s="799"/>
      <c r="F136" s="801"/>
      <c r="G136" s="801"/>
      <c r="H136" s="965"/>
      <c r="I136" s="355" t="str">
        <f>IF('Mapa final SI'!AC139="","",'Mapa final SI'!AC139)</f>
        <v/>
      </c>
      <c r="J136" s="355" t="str">
        <f>IF('Mapa final SI'!AE139="","",'Mapa final SI'!AE139)</f>
        <v/>
      </c>
      <c r="K136" s="35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5" t="str">
        <f>IF('Mapa final SI'!AH139="","",'Mapa final SI'!AH139)</f>
        <v/>
      </c>
      <c r="M136" s="356" t="str">
        <f>IF('Mapa final SI'!T139="","",'Mapa final SI'!T139)</f>
        <v/>
      </c>
      <c r="N136" s="427"/>
      <c r="O136" s="427"/>
      <c r="P136" s="427"/>
      <c r="Q136" s="428"/>
    </row>
    <row r="137" spans="1:17" ht="43.5" customHeight="1" x14ac:dyDescent="0.25">
      <c r="A137" s="118" t="s">
        <v>757</v>
      </c>
      <c r="B137" s="797"/>
      <c r="C137" s="799"/>
      <c r="D137" s="800"/>
      <c r="E137" s="799"/>
      <c r="F137" s="801"/>
      <c r="G137" s="801"/>
      <c r="H137" s="965"/>
      <c r="I137" s="355" t="str">
        <f>IF('Mapa final SI'!AC140="","",'Mapa final SI'!AC140)</f>
        <v/>
      </c>
      <c r="J137" s="355" t="str">
        <f>IF('Mapa final SI'!AE140="","",'Mapa final SI'!AE140)</f>
        <v/>
      </c>
      <c r="K137" s="355" t="str">
        <f t="shared" si="2"/>
        <v/>
      </c>
      <c r="L137" s="355" t="str">
        <f>IF('Mapa final SI'!AH140="","",'Mapa final SI'!AH140)</f>
        <v/>
      </c>
      <c r="M137" s="356" t="str">
        <f>IF('Mapa final SI'!T140="","",'Mapa final SI'!T140)</f>
        <v/>
      </c>
      <c r="N137" s="427"/>
      <c r="O137" s="427"/>
      <c r="P137" s="427"/>
      <c r="Q137" s="428"/>
    </row>
    <row r="138" spans="1:17" ht="43.5" customHeight="1" x14ac:dyDescent="0.25">
      <c r="A138" s="118" t="s">
        <v>758</v>
      </c>
      <c r="B138" s="797"/>
      <c r="C138" s="799"/>
      <c r="D138" s="800"/>
      <c r="E138" s="799"/>
      <c r="F138" s="801"/>
      <c r="G138" s="801"/>
      <c r="H138" s="879"/>
      <c r="I138" s="355" t="str">
        <f>IF('Mapa final SI'!AC141="","",'Mapa final SI'!AC141)</f>
        <v/>
      </c>
      <c r="J138" s="355" t="str">
        <f>IF('Mapa final SI'!AE141="","",'Mapa final SI'!AE141)</f>
        <v/>
      </c>
      <c r="K138" s="355" t="str">
        <f t="shared" si="2"/>
        <v/>
      </c>
      <c r="L138" s="355" t="str">
        <f>IF('Mapa final SI'!AH141="","",'Mapa final SI'!AH141)</f>
        <v/>
      </c>
      <c r="M138" s="356" t="str">
        <f>IF('Mapa final SI'!T141="","",'Mapa final SI'!T141)</f>
        <v/>
      </c>
      <c r="N138" s="427"/>
      <c r="O138" s="427"/>
      <c r="P138" s="427"/>
      <c r="Q138" s="428"/>
    </row>
    <row r="139" spans="1:17" ht="43.5" customHeight="1" x14ac:dyDescent="0.25">
      <c r="A139" s="118" t="s">
        <v>759</v>
      </c>
      <c r="B139" s="796"/>
      <c r="C139" s="798" t="str">
        <f>IF('Mapa final SI'!G142="","",'Mapa final SI'!G142)</f>
        <v/>
      </c>
      <c r="D139" s="804"/>
      <c r="E139" s="798" t="str">
        <f>IF('Mapa final SI'!F142="","",'Mapa final SI'!F142)</f>
        <v/>
      </c>
      <c r="F139" s="878" t="str">
        <f>IF('Mapa final SI'!L142="","",'Mapa final SI'!L142)</f>
        <v/>
      </c>
      <c r="G139" s="878" t="str">
        <f>IF('Mapa final SI'!P142="","",'Mapa final SI'!P142)</f>
        <v/>
      </c>
      <c r="H139" s="96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5" t="str">
        <f>IF('Mapa final SI'!AC142="","",'Mapa final SI'!AC142)</f>
        <v/>
      </c>
      <c r="J139" s="355" t="str">
        <f>IF('Mapa final SI'!AE142="","",'Mapa final SI'!AE142)</f>
        <v/>
      </c>
      <c r="K139" s="355" t="str">
        <f t="shared" si="2"/>
        <v/>
      </c>
      <c r="L139" s="355" t="str">
        <f>IF('Mapa final SI'!AH142="","",'Mapa final SI'!AH142)</f>
        <v/>
      </c>
      <c r="M139" s="356" t="str">
        <f>IF('Mapa final SI'!T142="","",'Mapa final SI'!T142)</f>
        <v/>
      </c>
      <c r="N139" s="427"/>
      <c r="O139" s="427"/>
      <c r="P139" s="427"/>
      <c r="Q139" s="428"/>
    </row>
    <row r="140" spans="1:17" ht="43.5" customHeight="1" x14ac:dyDescent="0.25">
      <c r="A140" s="118" t="s">
        <v>760</v>
      </c>
      <c r="B140" s="797"/>
      <c r="C140" s="799"/>
      <c r="D140" s="800"/>
      <c r="E140" s="799"/>
      <c r="F140" s="801"/>
      <c r="G140" s="801"/>
      <c r="H140" s="965"/>
      <c r="I140" s="355" t="str">
        <f>IF('Mapa final SI'!AC143="","",'Mapa final SI'!AC143)</f>
        <v/>
      </c>
      <c r="J140" s="355" t="str">
        <f>IF('Mapa final SI'!AE143="","",'Mapa final SI'!AE143)</f>
        <v/>
      </c>
      <c r="K140" s="355" t="str">
        <f t="shared" si="2"/>
        <v/>
      </c>
      <c r="L140" s="355" t="str">
        <f>IF('Mapa final SI'!AH143="","",'Mapa final SI'!AH143)</f>
        <v/>
      </c>
      <c r="M140" s="356" t="str">
        <f>IF('Mapa final SI'!T143="","",'Mapa final SI'!T143)</f>
        <v/>
      </c>
      <c r="N140" s="427"/>
      <c r="O140" s="427"/>
      <c r="P140" s="427"/>
      <c r="Q140" s="428"/>
    </row>
    <row r="141" spans="1:17" ht="43.5" customHeight="1" x14ac:dyDescent="0.25">
      <c r="A141" s="118" t="s">
        <v>761</v>
      </c>
      <c r="B141" s="797"/>
      <c r="C141" s="799"/>
      <c r="D141" s="800"/>
      <c r="E141" s="799"/>
      <c r="F141" s="801"/>
      <c r="G141" s="801"/>
      <c r="H141" s="965"/>
      <c r="I141" s="355" t="str">
        <f>IF('Mapa final SI'!AC144="","",'Mapa final SI'!AC144)</f>
        <v/>
      </c>
      <c r="J141" s="355" t="str">
        <f>IF('Mapa final SI'!AE144="","",'Mapa final SI'!AE144)</f>
        <v/>
      </c>
      <c r="K141" s="355" t="str">
        <f t="shared" si="2"/>
        <v/>
      </c>
      <c r="L141" s="355" t="str">
        <f>IF('Mapa final SI'!AH144="","",'Mapa final SI'!AH144)</f>
        <v/>
      </c>
      <c r="M141" s="356" t="str">
        <f>IF('Mapa final SI'!T144="","",'Mapa final SI'!T144)</f>
        <v/>
      </c>
      <c r="N141" s="427"/>
      <c r="O141" s="427"/>
      <c r="P141" s="427"/>
      <c r="Q141" s="428"/>
    </row>
    <row r="142" spans="1:17" ht="43.5" customHeight="1" x14ac:dyDescent="0.25">
      <c r="A142" s="118" t="s">
        <v>762</v>
      </c>
      <c r="B142" s="797"/>
      <c r="C142" s="799"/>
      <c r="D142" s="800"/>
      <c r="E142" s="799"/>
      <c r="F142" s="801"/>
      <c r="G142" s="801"/>
      <c r="H142" s="965"/>
      <c r="I142" s="355" t="str">
        <f>IF('Mapa final SI'!AC145="","",'Mapa final SI'!AC145)</f>
        <v/>
      </c>
      <c r="J142" s="355" t="str">
        <f>IF('Mapa final SI'!AE145="","",'Mapa final SI'!AE145)</f>
        <v/>
      </c>
      <c r="K142" s="355" t="str">
        <f t="shared" si="2"/>
        <v/>
      </c>
      <c r="L142" s="355" t="str">
        <f>IF('Mapa final SI'!AH145="","",'Mapa final SI'!AH145)</f>
        <v/>
      </c>
      <c r="M142" s="356" t="str">
        <f>IF('Mapa final SI'!T145="","",'Mapa final SI'!T145)</f>
        <v/>
      </c>
      <c r="N142" s="427"/>
      <c r="O142" s="427"/>
      <c r="P142" s="427"/>
      <c r="Q142" s="428"/>
    </row>
    <row r="143" spans="1:17" ht="43.5" customHeight="1" x14ac:dyDescent="0.25">
      <c r="A143" s="118" t="s">
        <v>763</v>
      </c>
      <c r="B143" s="797"/>
      <c r="C143" s="799"/>
      <c r="D143" s="800"/>
      <c r="E143" s="799"/>
      <c r="F143" s="801"/>
      <c r="G143" s="801"/>
      <c r="H143" s="965"/>
      <c r="I143" s="355" t="str">
        <f>IF('Mapa final SI'!AC146="","",'Mapa final SI'!AC146)</f>
        <v/>
      </c>
      <c r="J143" s="355" t="str">
        <f>IF('Mapa final SI'!AE146="","",'Mapa final SI'!AE146)</f>
        <v/>
      </c>
      <c r="K143" s="355" t="str">
        <f t="shared" si="2"/>
        <v/>
      </c>
      <c r="L143" s="355" t="str">
        <f>IF('Mapa final SI'!AH146="","",'Mapa final SI'!AH146)</f>
        <v/>
      </c>
      <c r="M143" s="356" t="str">
        <f>IF('Mapa final SI'!T146="","",'Mapa final SI'!T146)</f>
        <v/>
      </c>
      <c r="N143" s="427"/>
      <c r="O143" s="427"/>
      <c r="P143" s="427"/>
      <c r="Q143" s="428"/>
    </row>
    <row r="144" spans="1:17" ht="43.5" customHeight="1" x14ac:dyDescent="0.25">
      <c r="A144" s="118" t="s">
        <v>764</v>
      </c>
      <c r="B144" s="797"/>
      <c r="C144" s="799"/>
      <c r="D144" s="800"/>
      <c r="E144" s="799"/>
      <c r="F144" s="801"/>
      <c r="G144" s="801"/>
      <c r="H144" s="879"/>
      <c r="I144" s="355" t="str">
        <f>IF('Mapa final SI'!AC147="","",'Mapa final SI'!AC147)</f>
        <v/>
      </c>
      <c r="J144" s="355" t="str">
        <f>IF('Mapa final SI'!AE147="","",'Mapa final SI'!AE147)</f>
        <v/>
      </c>
      <c r="K144" s="355" t="str">
        <f t="shared" si="2"/>
        <v/>
      </c>
      <c r="L144" s="355" t="str">
        <f>IF('Mapa final SI'!AH147="","",'Mapa final SI'!AH147)</f>
        <v/>
      </c>
      <c r="M144" s="356" t="str">
        <f>IF('Mapa final SI'!T147="","",'Mapa final SI'!T147)</f>
        <v/>
      </c>
      <c r="N144" s="427"/>
      <c r="O144" s="427"/>
      <c r="P144" s="427"/>
      <c r="Q144" s="428"/>
    </row>
    <row r="145" spans="1:17" ht="43.5" customHeight="1" x14ac:dyDescent="0.25">
      <c r="A145" s="118" t="s">
        <v>765</v>
      </c>
      <c r="B145" s="796"/>
      <c r="C145" s="798" t="str">
        <f>IF('Mapa final SI'!G148="","",'Mapa final SI'!G148)</f>
        <v/>
      </c>
      <c r="D145" s="804"/>
      <c r="E145" s="798" t="str">
        <f>IF('Mapa final SI'!F148="","",'Mapa final SI'!F148)</f>
        <v/>
      </c>
      <c r="F145" s="878" t="str">
        <f>IF('Mapa final SI'!L148="","",'Mapa final SI'!L148)</f>
        <v/>
      </c>
      <c r="G145" s="878" t="str">
        <f>IF('Mapa final SI'!P148="","",'Mapa final SI'!P148)</f>
        <v/>
      </c>
      <c r="H145" s="96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5" t="str">
        <f>IF('Mapa final SI'!AC148="","",'Mapa final SI'!AC148)</f>
        <v/>
      </c>
      <c r="J145" s="355" t="str">
        <f>IF('Mapa final SI'!AE148="","",'Mapa final SI'!AE148)</f>
        <v/>
      </c>
      <c r="K145" s="355" t="str">
        <f t="shared" si="2"/>
        <v/>
      </c>
      <c r="L145" s="355" t="str">
        <f>IF('Mapa final SI'!AH148="","",'Mapa final SI'!AH148)</f>
        <v/>
      </c>
      <c r="M145" s="356" t="str">
        <f>IF('Mapa final SI'!T148="","",'Mapa final SI'!T148)</f>
        <v/>
      </c>
      <c r="N145" s="427"/>
      <c r="O145" s="427"/>
      <c r="P145" s="427"/>
      <c r="Q145" s="428"/>
    </row>
    <row r="146" spans="1:17" ht="43.5" customHeight="1" x14ac:dyDescent="0.25">
      <c r="A146" s="118" t="s">
        <v>766</v>
      </c>
      <c r="B146" s="797"/>
      <c r="C146" s="799"/>
      <c r="D146" s="800"/>
      <c r="E146" s="799"/>
      <c r="F146" s="801"/>
      <c r="G146" s="801"/>
      <c r="H146" s="965"/>
      <c r="I146" s="355" t="str">
        <f>IF('Mapa final SI'!AC149="","",'Mapa final SI'!AC149)</f>
        <v/>
      </c>
      <c r="J146" s="355" t="str">
        <f>IF('Mapa final SI'!AE149="","",'Mapa final SI'!AE149)</f>
        <v/>
      </c>
      <c r="K146" s="355" t="str">
        <f t="shared" si="2"/>
        <v/>
      </c>
      <c r="L146" s="355" t="str">
        <f>IF('Mapa final SI'!AH149="","",'Mapa final SI'!AH149)</f>
        <v/>
      </c>
      <c r="M146" s="356" t="str">
        <f>IF('Mapa final SI'!T149="","",'Mapa final SI'!T149)</f>
        <v/>
      </c>
      <c r="N146" s="427"/>
      <c r="O146" s="427"/>
      <c r="P146" s="427"/>
      <c r="Q146" s="428"/>
    </row>
    <row r="147" spans="1:17" ht="43.5" customHeight="1" x14ac:dyDescent="0.25">
      <c r="A147" s="118" t="s">
        <v>767</v>
      </c>
      <c r="B147" s="797"/>
      <c r="C147" s="799"/>
      <c r="D147" s="800"/>
      <c r="E147" s="799"/>
      <c r="F147" s="801"/>
      <c r="G147" s="801"/>
      <c r="H147" s="965"/>
      <c r="I147" s="355" t="str">
        <f>IF('Mapa final SI'!AC150="","",'Mapa final SI'!AC150)</f>
        <v/>
      </c>
      <c r="J147" s="355" t="str">
        <f>IF('Mapa final SI'!AE150="","",'Mapa final SI'!AE150)</f>
        <v/>
      </c>
      <c r="K147" s="355" t="str">
        <f t="shared" si="2"/>
        <v/>
      </c>
      <c r="L147" s="355" t="str">
        <f>IF('Mapa final SI'!AH150="","",'Mapa final SI'!AH150)</f>
        <v/>
      </c>
      <c r="M147" s="356" t="str">
        <f>IF('Mapa final SI'!T150="","",'Mapa final SI'!T150)</f>
        <v/>
      </c>
      <c r="N147" s="427"/>
      <c r="O147" s="427"/>
      <c r="P147" s="427"/>
      <c r="Q147" s="428"/>
    </row>
    <row r="148" spans="1:17" ht="43.5" customHeight="1" x14ac:dyDescent="0.25">
      <c r="A148" s="118" t="s">
        <v>768</v>
      </c>
      <c r="B148" s="797"/>
      <c r="C148" s="799"/>
      <c r="D148" s="800"/>
      <c r="E148" s="799"/>
      <c r="F148" s="801"/>
      <c r="G148" s="801"/>
      <c r="H148" s="965"/>
      <c r="I148" s="355" t="str">
        <f>IF('Mapa final SI'!AC151="","",'Mapa final SI'!AC151)</f>
        <v/>
      </c>
      <c r="J148" s="355" t="str">
        <f>IF('Mapa final SI'!AE151="","",'Mapa final SI'!AE151)</f>
        <v/>
      </c>
      <c r="K148" s="355" t="str">
        <f t="shared" si="2"/>
        <v/>
      </c>
      <c r="L148" s="355" t="str">
        <f>IF('Mapa final SI'!AH151="","",'Mapa final SI'!AH151)</f>
        <v/>
      </c>
      <c r="M148" s="356" t="str">
        <f>IF('Mapa final SI'!T151="","",'Mapa final SI'!T151)</f>
        <v/>
      </c>
      <c r="N148" s="427"/>
      <c r="O148" s="427"/>
      <c r="P148" s="427"/>
      <c r="Q148" s="428"/>
    </row>
    <row r="149" spans="1:17" ht="43.5" customHeight="1" x14ac:dyDescent="0.25">
      <c r="A149" s="118" t="s">
        <v>769</v>
      </c>
      <c r="B149" s="797"/>
      <c r="C149" s="799"/>
      <c r="D149" s="800"/>
      <c r="E149" s="799"/>
      <c r="F149" s="801"/>
      <c r="G149" s="801"/>
      <c r="H149" s="965"/>
      <c r="I149" s="355" t="str">
        <f>IF('Mapa final SI'!AC152="","",'Mapa final SI'!AC152)</f>
        <v/>
      </c>
      <c r="J149" s="355" t="str">
        <f>IF('Mapa final SI'!AE152="","",'Mapa final SI'!AE152)</f>
        <v/>
      </c>
      <c r="K149" s="355" t="str">
        <f t="shared" si="2"/>
        <v/>
      </c>
      <c r="L149" s="355" t="str">
        <f>IF('Mapa final SI'!AH152="","",'Mapa final SI'!AH152)</f>
        <v/>
      </c>
      <c r="M149" s="356" t="str">
        <f>IF('Mapa final SI'!T152="","",'Mapa final SI'!T152)</f>
        <v/>
      </c>
      <c r="N149" s="427"/>
      <c r="O149" s="427"/>
      <c r="P149" s="427"/>
      <c r="Q149" s="428"/>
    </row>
    <row r="150" spans="1:17" ht="43.5" customHeight="1" x14ac:dyDescent="0.25">
      <c r="A150" s="118" t="s">
        <v>770</v>
      </c>
      <c r="B150" s="797"/>
      <c r="C150" s="799"/>
      <c r="D150" s="800"/>
      <c r="E150" s="799"/>
      <c r="F150" s="801"/>
      <c r="G150" s="801"/>
      <c r="H150" s="879"/>
      <c r="I150" s="355" t="str">
        <f>IF('Mapa final SI'!AC153="","",'Mapa final SI'!AC153)</f>
        <v/>
      </c>
      <c r="J150" s="355" t="str">
        <f>IF('Mapa final SI'!AE153="","",'Mapa final SI'!AE153)</f>
        <v/>
      </c>
      <c r="K150" s="355" t="str">
        <f t="shared" si="2"/>
        <v/>
      </c>
      <c r="L150" s="355" t="str">
        <f>IF('Mapa final SI'!AH153="","",'Mapa final SI'!AH153)</f>
        <v/>
      </c>
      <c r="M150" s="356" t="str">
        <f>IF('Mapa final SI'!T153="","",'Mapa final SI'!T153)</f>
        <v/>
      </c>
      <c r="N150" s="427"/>
      <c r="O150" s="427"/>
      <c r="P150" s="427"/>
      <c r="Q150" s="428"/>
    </row>
    <row r="151" spans="1:17" ht="43.5" customHeight="1" x14ac:dyDescent="0.25">
      <c r="A151" s="118" t="s">
        <v>771</v>
      </c>
      <c r="B151" s="796"/>
      <c r="C151" s="798" t="str">
        <f>IF('Mapa final SI'!G154="","",'Mapa final SI'!G154)</f>
        <v/>
      </c>
      <c r="D151" s="804"/>
      <c r="E151" s="798" t="str">
        <f>IF('Mapa final SI'!F154="","",'Mapa final SI'!F154)</f>
        <v/>
      </c>
      <c r="F151" s="878" t="str">
        <f>IF('Mapa final SI'!L154="","",'Mapa final SI'!L154)</f>
        <v/>
      </c>
      <c r="G151" s="878" t="str">
        <f>IF('Mapa final SI'!P154="","",'Mapa final SI'!P154)</f>
        <v/>
      </c>
      <c r="H151" s="96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5" t="str">
        <f>IF('Mapa final SI'!AC154="","",'Mapa final SI'!AC154)</f>
        <v/>
      </c>
      <c r="J151" s="355" t="str">
        <f>IF('Mapa final SI'!AE154="","",'Mapa final SI'!AE154)</f>
        <v/>
      </c>
      <c r="K151" s="355" t="str">
        <f t="shared" si="2"/>
        <v/>
      </c>
      <c r="L151" s="355" t="str">
        <f>IF('Mapa final SI'!AH154="","",'Mapa final SI'!AH154)</f>
        <v/>
      </c>
      <c r="M151" s="356" t="str">
        <f>IF('Mapa final SI'!T154="","",'Mapa final SI'!T154)</f>
        <v/>
      </c>
      <c r="N151" s="427"/>
      <c r="O151" s="427"/>
      <c r="P151" s="427"/>
      <c r="Q151" s="428"/>
    </row>
    <row r="152" spans="1:17" ht="43.5" customHeight="1" x14ac:dyDescent="0.25">
      <c r="A152" s="118" t="s">
        <v>772</v>
      </c>
      <c r="B152" s="797"/>
      <c r="C152" s="799"/>
      <c r="D152" s="800"/>
      <c r="E152" s="799"/>
      <c r="F152" s="801"/>
      <c r="G152" s="801"/>
      <c r="H152" s="965"/>
      <c r="I152" s="355" t="str">
        <f>IF('Mapa final SI'!AC155="","",'Mapa final SI'!AC155)</f>
        <v/>
      </c>
      <c r="J152" s="355" t="str">
        <f>IF('Mapa final SI'!AE155="","",'Mapa final SI'!AE155)</f>
        <v/>
      </c>
      <c r="K152" s="355" t="str">
        <f t="shared" si="2"/>
        <v/>
      </c>
      <c r="L152" s="355" t="str">
        <f>IF('Mapa final SI'!AH155="","",'Mapa final SI'!AH155)</f>
        <v/>
      </c>
      <c r="M152" s="356" t="str">
        <f>IF('Mapa final SI'!T155="","",'Mapa final SI'!T155)</f>
        <v/>
      </c>
      <c r="N152" s="427"/>
      <c r="O152" s="427"/>
      <c r="P152" s="427"/>
      <c r="Q152" s="428"/>
    </row>
    <row r="153" spans="1:17" ht="43.5" customHeight="1" x14ac:dyDescent="0.25">
      <c r="A153" s="118" t="s">
        <v>773</v>
      </c>
      <c r="B153" s="797"/>
      <c r="C153" s="799"/>
      <c r="D153" s="800"/>
      <c r="E153" s="799"/>
      <c r="F153" s="801"/>
      <c r="G153" s="801"/>
      <c r="H153" s="965"/>
      <c r="I153" s="355" t="str">
        <f>IF('Mapa final SI'!AC156="","",'Mapa final SI'!AC156)</f>
        <v/>
      </c>
      <c r="J153" s="355" t="str">
        <f>IF('Mapa final SI'!AE156="","",'Mapa final SI'!AE156)</f>
        <v/>
      </c>
      <c r="K153" s="355" t="str">
        <f t="shared" si="2"/>
        <v/>
      </c>
      <c r="L153" s="355" t="str">
        <f>IF('Mapa final SI'!AH156="","",'Mapa final SI'!AH156)</f>
        <v/>
      </c>
      <c r="M153" s="356" t="str">
        <f>IF('Mapa final SI'!T156="","",'Mapa final SI'!T156)</f>
        <v/>
      </c>
      <c r="N153" s="427"/>
      <c r="O153" s="427"/>
      <c r="P153" s="427"/>
      <c r="Q153" s="428"/>
    </row>
    <row r="154" spans="1:17" ht="43.5" customHeight="1" x14ac:dyDescent="0.25">
      <c r="A154" s="118" t="s">
        <v>774</v>
      </c>
      <c r="B154" s="797"/>
      <c r="C154" s="799"/>
      <c r="D154" s="800"/>
      <c r="E154" s="799"/>
      <c r="F154" s="801"/>
      <c r="G154" s="801"/>
      <c r="H154" s="965"/>
      <c r="I154" s="355" t="str">
        <f>IF('Mapa final SI'!AC157="","",'Mapa final SI'!AC157)</f>
        <v/>
      </c>
      <c r="J154" s="355" t="str">
        <f>IF('Mapa final SI'!AE157="","",'Mapa final SI'!AE157)</f>
        <v/>
      </c>
      <c r="K154" s="355" t="str">
        <f t="shared" si="2"/>
        <v/>
      </c>
      <c r="L154" s="355" t="str">
        <f>IF('Mapa final SI'!AH157="","",'Mapa final SI'!AH157)</f>
        <v/>
      </c>
      <c r="M154" s="356" t="str">
        <f>IF('Mapa final SI'!T157="","",'Mapa final SI'!T157)</f>
        <v/>
      </c>
      <c r="N154" s="427"/>
      <c r="O154" s="427"/>
      <c r="P154" s="427"/>
      <c r="Q154" s="428"/>
    </row>
    <row r="155" spans="1:17" ht="43.5" customHeight="1" x14ac:dyDescent="0.25">
      <c r="A155" s="118" t="s">
        <v>775</v>
      </c>
      <c r="B155" s="797"/>
      <c r="C155" s="799"/>
      <c r="D155" s="800"/>
      <c r="E155" s="799"/>
      <c r="F155" s="801"/>
      <c r="G155" s="801"/>
      <c r="H155" s="965"/>
      <c r="I155" s="355" t="str">
        <f>IF('Mapa final SI'!AC158="","",'Mapa final SI'!AC158)</f>
        <v/>
      </c>
      <c r="J155" s="355" t="str">
        <f>IF('Mapa final SI'!AE158="","",'Mapa final SI'!AE158)</f>
        <v/>
      </c>
      <c r="K155" s="355" t="str">
        <f t="shared" si="2"/>
        <v/>
      </c>
      <c r="L155" s="355" t="str">
        <f>IF('Mapa final SI'!AH158="","",'Mapa final SI'!AH158)</f>
        <v/>
      </c>
      <c r="M155" s="356" t="str">
        <f>IF('Mapa final SI'!T158="","",'Mapa final SI'!T158)</f>
        <v/>
      </c>
      <c r="N155" s="427"/>
      <c r="O155" s="427"/>
      <c r="P155" s="427"/>
      <c r="Q155" s="428"/>
    </row>
    <row r="156" spans="1:17" ht="43.5" customHeight="1" x14ac:dyDescent="0.25">
      <c r="A156" s="118" t="s">
        <v>776</v>
      </c>
      <c r="B156" s="797"/>
      <c r="C156" s="799"/>
      <c r="D156" s="800"/>
      <c r="E156" s="799"/>
      <c r="F156" s="801"/>
      <c r="G156" s="801"/>
      <c r="H156" s="879"/>
      <c r="I156" s="355" t="str">
        <f>IF('Mapa final SI'!AC159="","",'Mapa final SI'!AC159)</f>
        <v/>
      </c>
      <c r="J156" s="355" t="str">
        <f>IF('Mapa final SI'!AE159="","",'Mapa final SI'!AE159)</f>
        <v/>
      </c>
      <c r="K156" s="355" t="str">
        <f t="shared" si="2"/>
        <v/>
      </c>
      <c r="L156" s="355" t="str">
        <f>IF('Mapa final SI'!AH159="","",'Mapa final SI'!AH159)</f>
        <v/>
      </c>
      <c r="M156" s="356" t="str">
        <f>IF('Mapa final SI'!T159="","",'Mapa final SI'!T159)</f>
        <v/>
      </c>
      <c r="N156" s="427"/>
      <c r="O156" s="427"/>
      <c r="P156" s="427"/>
      <c r="Q156" s="428"/>
    </row>
    <row r="157" spans="1:17" ht="43.5" customHeight="1" x14ac:dyDescent="0.25">
      <c r="A157" s="118" t="s">
        <v>777</v>
      </c>
      <c r="B157" s="796"/>
      <c r="C157" s="798" t="str">
        <f>IF('Mapa final SI'!G160="","",'Mapa final SI'!G160)</f>
        <v/>
      </c>
      <c r="D157" s="804"/>
      <c r="E157" s="798" t="str">
        <f>IF('Mapa final SI'!F160="","",'Mapa final SI'!F160)</f>
        <v/>
      </c>
      <c r="F157" s="878" t="str">
        <f>IF('Mapa final SI'!L160="","",'Mapa final SI'!L160)</f>
        <v/>
      </c>
      <c r="G157" s="878" t="str">
        <f>IF('Mapa final SI'!P160="","",'Mapa final SI'!P160)</f>
        <v/>
      </c>
      <c r="H157" s="96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5" t="str">
        <f>IF('Mapa final SI'!AC160="","",'Mapa final SI'!AC160)</f>
        <v/>
      </c>
      <c r="J157" s="355" t="str">
        <f>IF('Mapa final SI'!AE160="","",'Mapa final SI'!AE160)</f>
        <v/>
      </c>
      <c r="K157" s="355" t="str">
        <f t="shared" si="2"/>
        <v/>
      </c>
      <c r="L157" s="355" t="str">
        <f>IF('Mapa final SI'!AH160="","",'Mapa final SI'!AH160)</f>
        <v/>
      </c>
      <c r="M157" s="356" t="str">
        <f>IF('Mapa final SI'!T160="","",'Mapa final SI'!T160)</f>
        <v/>
      </c>
      <c r="N157" s="427"/>
      <c r="O157" s="427"/>
      <c r="P157" s="427"/>
      <c r="Q157" s="428"/>
    </row>
    <row r="158" spans="1:17" ht="43.5" customHeight="1" x14ac:dyDescent="0.25">
      <c r="A158" s="118" t="s">
        <v>778</v>
      </c>
      <c r="B158" s="797"/>
      <c r="C158" s="799"/>
      <c r="D158" s="800"/>
      <c r="E158" s="799"/>
      <c r="F158" s="801"/>
      <c r="G158" s="801"/>
      <c r="H158" s="965"/>
      <c r="I158" s="355" t="str">
        <f>IF('Mapa final SI'!AC161="","",'Mapa final SI'!AC161)</f>
        <v/>
      </c>
      <c r="J158" s="355" t="str">
        <f>IF('Mapa final SI'!AE161="","",'Mapa final SI'!AE161)</f>
        <v/>
      </c>
      <c r="K158" s="355" t="str">
        <f t="shared" si="2"/>
        <v/>
      </c>
      <c r="L158" s="355" t="str">
        <f>IF('Mapa final SI'!AH161="","",'Mapa final SI'!AH161)</f>
        <v/>
      </c>
      <c r="M158" s="356" t="str">
        <f>IF('Mapa final SI'!T161="","",'Mapa final SI'!T161)</f>
        <v/>
      </c>
      <c r="N158" s="427"/>
      <c r="O158" s="427"/>
      <c r="P158" s="427"/>
      <c r="Q158" s="428"/>
    </row>
    <row r="159" spans="1:17" ht="43.5" customHeight="1" x14ac:dyDescent="0.25">
      <c r="A159" s="118" t="s">
        <v>779</v>
      </c>
      <c r="B159" s="797"/>
      <c r="C159" s="799"/>
      <c r="D159" s="800"/>
      <c r="E159" s="799"/>
      <c r="F159" s="801"/>
      <c r="G159" s="801"/>
      <c r="H159" s="965"/>
      <c r="I159" s="355" t="str">
        <f>IF('Mapa final SI'!AC162="","",'Mapa final SI'!AC162)</f>
        <v/>
      </c>
      <c r="J159" s="355" t="str">
        <f>IF('Mapa final SI'!AE162="","",'Mapa final SI'!AE162)</f>
        <v/>
      </c>
      <c r="K159" s="355" t="str">
        <f t="shared" si="2"/>
        <v/>
      </c>
      <c r="L159" s="355" t="str">
        <f>IF('Mapa final SI'!AH162="","",'Mapa final SI'!AH162)</f>
        <v/>
      </c>
      <c r="M159" s="356" t="str">
        <f>IF('Mapa final SI'!T162="","",'Mapa final SI'!T162)</f>
        <v/>
      </c>
      <c r="N159" s="427"/>
      <c r="O159" s="427"/>
      <c r="P159" s="427"/>
      <c r="Q159" s="428"/>
    </row>
    <row r="160" spans="1:17" ht="43.5" customHeight="1" x14ac:dyDescent="0.25">
      <c r="A160" s="118" t="s">
        <v>780</v>
      </c>
      <c r="B160" s="797"/>
      <c r="C160" s="799"/>
      <c r="D160" s="800"/>
      <c r="E160" s="799"/>
      <c r="F160" s="801"/>
      <c r="G160" s="801"/>
      <c r="H160" s="965"/>
      <c r="I160" s="355" t="str">
        <f>IF('Mapa final SI'!AC163="","",'Mapa final SI'!AC163)</f>
        <v/>
      </c>
      <c r="J160" s="355" t="str">
        <f>IF('Mapa final SI'!AE163="","",'Mapa final SI'!AE163)</f>
        <v/>
      </c>
      <c r="K160" s="355" t="str">
        <f t="shared" si="2"/>
        <v/>
      </c>
      <c r="L160" s="355" t="str">
        <f>IF('Mapa final SI'!AH163="","",'Mapa final SI'!AH163)</f>
        <v/>
      </c>
      <c r="M160" s="356" t="str">
        <f>IF('Mapa final SI'!T163="","",'Mapa final SI'!T163)</f>
        <v/>
      </c>
      <c r="N160" s="427"/>
      <c r="O160" s="427"/>
      <c r="P160" s="427"/>
      <c r="Q160" s="428"/>
    </row>
    <row r="161" spans="1:17" ht="43.5" customHeight="1" x14ac:dyDescent="0.25">
      <c r="A161" s="118" t="s">
        <v>781</v>
      </c>
      <c r="B161" s="797"/>
      <c r="C161" s="799"/>
      <c r="D161" s="800"/>
      <c r="E161" s="799"/>
      <c r="F161" s="801"/>
      <c r="G161" s="801"/>
      <c r="H161" s="965"/>
      <c r="I161" s="355" t="str">
        <f>IF('Mapa final SI'!AC164="","",'Mapa final SI'!AC164)</f>
        <v/>
      </c>
      <c r="J161" s="355" t="str">
        <f>IF('Mapa final SI'!AE164="","",'Mapa final SI'!AE164)</f>
        <v/>
      </c>
      <c r="K161" s="355" t="str">
        <f t="shared" si="2"/>
        <v/>
      </c>
      <c r="L161" s="355" t="str">
        <f>IF('Mapa final SI'!AH164="","",'Mapa final SI'!AH164)</f>
        <v/>
      </c>
      <c r="M161" s="356" t="str">
        <f>IF('Mapa final SI'!T164="","",'Mapa final SI'!T164)</f>
        <v/>
      </c>
      <c r="N161" s="427"/>
      <c r="O161" s="427"/>
      <c r="P161" s="427"/>
      <c r="Q161" s="428"/>
    </row>
    <row r="162" spans="1:17" ht="43.5" customHeight="1" x14ac:dyDescent="0.25">
      <c r="A162" s="118" t="s">
        <v>782</v>
      </c>
      <c r="B162" s="797"/>
      <c r="C162" s="799"/>
      <c r="D162" s="800"/>
      <c r="E162" s="799"/>
      <c r="F162" s="801"/>
      <c r="G162" s="801"/>
      <c r="H162" s="879"/>
      <c r="I162" s="355" t="str">
        <f>IF('Mapa final SI'!AC165="","",'Mapa final SI'!AC165)</f>
        <v/>
      </c>
      <c r="J162" s="355" t="str">
        <f>IF('Mapa final SI'!AE165="","",'Mapa final SI'!AE165)</f>
        <v/>
      </c>
      <c r="K162" s="355" t="str">
        <f t="shared" si="2"/>
        <v/>
      </c>
      <c r="L162" s="355" t="str">
        <f>IF('Mapa final SI'!AH165="","",'Mapa final SI'!AH165)</f>
        <v/>
      </c>
      <c r="M162" s="356" t="str">
        <f>IF('Mapa final SI'!T165="","",'Mapa final SI'!T165)</f>
        <v/>
      </c>
      <c r="N162" s="427"/>
      <c r="O162" s="427"/>
      <c r="P162" s="427"/>
      <c r="Q162" s="428"/>
    </row>
    <row r="163" spans="1:17" ht="43.5" customHeight="1" x14ac:dyDescent="0.25">
      <c r="A163" s="118" t="s">
        <v>783</v>
      </c>
      <c r="B163" s="796"/>
      <c r="C163" s="798" t="str">
        <f>IF('Mapa final SI'!G166="","",'Mapa final SI'!G166)</f>
        <v/>
      </c>
      <c r="D163" s="804"/>
      <c r="E163" s="798" t="str">
        <f>IF('Mapa final SI'!F166="","",'Mapa final SI'!F166)</f>
        <v/>
      </c>
      <c r="F163" s="878" t="str">
        <f>IF('Mapa final SI'!L166="","",'Mapa final SI'!L166)</f>
        <v/>
      </c>
      <c r="G163" s="878" t="str">
        <f>IF('Mapa final SI'!P166="","",'Mapa final SI'!P166)</f>
        <v/>
      </c>
      <c r="H163" s="96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5" t="str">
        <f>IF('Mapa final SI'!AC166="","",'Mapa final SI'!AC166)</f>
        <v/>
      </c>
      <c r="J163" s="355" t="str">
        <f>IF('Mapa final SI'!AE166="","",'Mapa final SI'!AE166)</f>
        <v/>
      </c>
      <c r="K163" s="355" t="str">
        <f t="shared" si="2"/>
        <v/>
      </c>
      <c r="L163" s="355" t="str">
        <f>IF('Mapa final SI'!AH166="","",'Mapa final SI'!AH166)</f>
        <v/>
      </c>
      <c r="M163" s="356" t="str">
        <f>IF('Mapa final SI'!T166="","",'Mapa final SI'!T166)</f>
        <v/>
      </c>
      <c r="N163" s="427"/>
      <c r="O163" s="427"/>
      <c r="P163" s="427"/>
      <c r="Q163" s="428"/>
    </row>
    <row r="164" spans="1:17" ht="43.5" customHeight="1" x14ac:dyDescent="0.25">
      <c r="A164" s="118" t="s">
        <v>784</v>
      </c>
      <c r="B164" s="797"/>
      <c r="C164" s="799"/>
      <c r="D164" s="800"/>
      <c r="E164" s="799"/>
      <c r="F164" s="801"/>
      <c r="G164" s="801"/>
      <c r="H164" s="965"/>
      <c r="I164" s="355" t="str">
        <f>IF('Mapa final SI'!AC167="","",'Mapa final SI'!AC167)</f>
        <v/>
      </c>
      <c r="J164" s="355" t="str">
        <f>IF('Mapa final SI'!AE167="","",'Mapa final SI'!AE167)</f>
        <v/>
      </c>
      <c r="K164" s="355" t="str">
        <f t="shared" si="2"/>
        <v/>
      </c>
      <c r="L164" s="355" t="str">
        <f>IF('Mapa final SI'!AH167="","",'Mapa final SI'!AH167)</f>
        <v/>
      </c>
      <c r="M164" s="356" t="str">
        <f>IF('Mapa final SI'!T167="","",'Mapa final SI'!T167)</f>
        <v/>
      </c>
      <c r="N164" s="427"/>
      <c r="O164" s="427"/>
      <c r="P164" s="427"/>
      <c r="Q164" s="428"/>
    </row>
    <row r="165" spans="1:17" ht="43.5" customHeight="1" x14ac:dyDescent="0.25">
      <c r="A165" s="118" t="s">
        <v>785</v>
      </c>
      <c r="B165" s="797"/>
      <c r="C165" s="799"/>
      <c r="D165" s="800"/>
      <c r="E165" s="799"/>
      <c r="F165" s="801"/>
      <c r="G165" s="801"/>
      <c r="H165" s="965"/>
      <c r="I165" s="355" t="str">
        <f>IF('Mapa final SI'!AC168="","",'Mapa final SI'!AC168)</f>
        <v/>
      </c>
      <c r="J165" s="355" t="str">
        <f>IF('Mapa final SI'!AE168="","",'Mapa final SI'!AE168)</f>
        <v/>
      </c>
      <c r="K165" s="355" t="str">
        <f t="shared" si="2"/>
        <v/>
      </c>
      <c r="L165" s="355" t="str">
        <f>IF('Mapa final SI'!AH168="","",'Mapa final SI'!AH168)</f>
        <v/>
      </c>
      <c r="M165" s="356" t="str">
        <f>IF('Mapa final SI'!T168="","",'Mapa final SI'!T168)</f>
        <v/>
      </c>
      <c r="N165" s="427"/>
      <c r="O165" s="427"/>
      <c r="P165" s="427"/>
      <c r="Q165" s="428"/>
    </row>
    <row r="166" spans="1:17" ht="43.5" customHeight="1" x14ac:dyDescent="0.25">
      <c r="A166" s="118" t="s">
        <v>786</v>
      </c>
      <c r="B166" s="797"/>
      <c r="C166" s="799"/>
      <c r="D166" s="800"/>
      <c r="E166" s="799"/>
      <c r="F166" s="801"/>
      <c r="G166" s="801"/>
      <c r="H166" s="965"/>
      <c r="I166" s="355" t="str">
        <f>IF('Mapa final SI'!AC169="","",'Mapa final SI'!AC169)</f>
        <v/>
      </c>
      <c r="J166" s="355" t="str">
        <f>IF('Mapa final SI'!AE169="","",'Mapa final SI'!AE169)</f>
        <v/>
      </c>
      <c r="K166" s="355" t="str">
        <f t="shared" si="2"/>
        <v/>
      </c>
      <c r="L166" s="355" t="str">
        <f>IF('Mapa final SI'!AH169="","",'Mapa final SI'!AH169)</f>
        <v/>
      </c>
      <c r="M166" s="356" t="str">
        <f>IF('Mapa final SI'!T169="","",'Mapa final SI'!T169)</f>
        <v/>
      </c>
      <c r="N166" s="427"/>
      <c r="O166" s="427"/>
      <c r="P166" s="427"/>
      <c r="Q166" s="428"/>
    </row>
    <row r="167" spans="1:17" ht="43.5" customHeight="1" x14ac:dyDescent="0.25">
      <c r="A167" s="118" t="s">
        <v>787</v>
      </c>
      <c r="B167" s="797"/>
      <c r="C167" s="799"/>
      <c r="D167" s="800"/>
      <c r="E167" s="799"/>
      <c r="F167" s="801"/>
      <c r="G167" s="801"/>
      <c r="H167" s="965"/>
      <c r="I167" s="355" t="str">
        <f>IF('Mapa final SI'!AC170="","",'Mapa final SI'!AC170)</f>
        <v/>
      </c>
      <c r="J167" s="355" t="str">
        <f>IF('Mapa final SI'!AE170="","",'Mapa final SI'!AE170)</f>
        <v/>
      </c>
      <c r="K167" s="355" t="str">
        <f t="shared" si="2"/>
        <v/>
      </c>
      <c r="L167" s="355" t="str">
        <f>IF('Mapa final SI'!AH170="","",'Mapa final SI'!AH170)</f>
        <v/>
      </c>
      <c r="M167" s="356" t="str">
        <f>IF('Mapa final SI'!T170="","",'Mapa final SI'!T170)</f>
        <v/>
      </c>
      <c r="N167" s="427"/>
      <c r="O167" s="427"/>
      <c r="P167" s="427"/>
      <c r="Q167" s="428"/>
    </row>
    <row r="168" spans="1:17" ht="43.5" customHeight="1" x14ac:dyDescent="0.25">
      <c r="A168" s="118" t="s">
        <v>788</v>
      </c>
      <c r="B168" s="797"/>
      <c r="C168" s="799"/>
      <c r="D168" s="800"/>
      <c r="E168" s="799"/>
      <c r="F168" s="801"/>
      <c r="G168" s="801"/>
      <c r="H168" s="879"/>
      <c r="I168" s="355" t="str">
        <f>IF('Mapa final SI'!AC171="","",'Mapa final SI'!AC171)</f>
        <v/>
      </c>
      <c r="J168" s="355" t="str">
        <f>IF('Mapa final SI'!AE171="","",'Mapa final SI'!AE171)</f>
        <v/>
      </c>
      <c r="K168" s="355" t="str">
        <f t="shared" si="2"/>
        <v/>
      </c>
      <c r="L168" s="355" t="str">
        <f>IF('Mapa final SI'!AH171="","",'Mapa final SI'!AH171)</f>
        <v/>
      </c>
      <c r="M168" s="356" t="str">
        <f>IF('Mapa final SI'!T171="","",'Mapa final SI'!T171)</f>
        <v/>
      </c>
      <c r="N168" s="427"/>
      <c r="O168" s="427"/>
      <c r="P168" s="427"/>
      <c r="Q168" s="428"/>
    </row>
    <row r="169" spans="1:17" ht="43.5" customHeight="1" x14ac:dyDescent="0.25">
      <c r="A169" s="118" t="s">
        <v>789</v>
      </c>
      <c r="B169" s="796"/>
      <c r="C169" s="798" t="str">
        <f>IF('Mapa final SI'!G172="","",'Mapa final SI'!G172)</f>
        <v/>
      </c>
      <c r="D169" s="804"/>
      <c r="E169" s="798" t="str">
        <f>IF('Mapa final SI'!F172="","",'Mapa final SI'!F172)</f>
        <v/>
      </c>
      <c r="F169" s="878" t="str">
        <f>IF('Mapa final SI'!L172="","",'Mapa final SI'!L172)</f>
        <v/>
      </c>
      <c r="G169" s="878" t="str">
        <f>IF('Mapa final SI'!P172="","",'Mapa final SI'!P172)</f>
        <v/>
      </c>
      <c r="H169" s="96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5" t="str">
        <f>IF('Mapa final SI'!AC172="","",'Mapa final SI'!AC172)</f>
        <v/>
      </c>
      <c r="J169" s="355" t="str">
        <f>IF('Mapa final SI'!AE172="","",'Mapa final SI'!AE172)</f>
        <v/>
      </c>
      <c r="K169" s="355" t="str">
        <f t="shared" si="2"/>
        <v/>
      </c>
      <c r="L169" s="355" t="str">
        <f>IF('Mapa final SI'!AH172="","",'Mapa final SI'!AH172)</f>
        <v/>
      </c>
      <c r="M169" s="356" t="str">
        <f>IF('Mapa final SI'!T172="","",'Mapa final SI'!T172)</f>
        <v/>
      </c>
      <c r="N169" s="427"/>
      <c r="O169" s="427"/>
      <c r="P169" s="427"/>
      <c r="Q169" s="428"/>
    </row>
    <row r="170" spans="1:17" ht="43.5" customHeight="1" x14ac:dyDescent="0.25">
      <c r="A170" s="118" t="s">
        <v>790</v>
      </c>
      <c r="B170" s="797"/>
      <c r="C170" s="799"/>
      <c r="D170" s="800"/>
      <c r="E170" s="799"/>
      <c r="F170" s="801"/>
      <c r="G170" s="801"/>
      <c r="H170" s="965"/>
      <c r="I170" s="355" t="str">
        <f>IF('Mapa final SI'!AC173="","",'Mapa final SI'!AC173)</f>
        <v/>
      </c>
      <c r="J170" s="355" t="str">
        <f>IF('Mapa final SI'!AE173="","",'Mapa final SI'!AE173)</f>
        <v/>
      </c>
      <c r="K170" s="355" t="str">
        <f t="shared" si="2"/>
        <v/>
      </c>
      <c r="L170" s="355" t="str">
        <f>IF('Mapa final SI'!AH173="","",'Mapa final SI'!AH173)</f>
        <v/>
      </c>
      <c r="M170" s="356" t="str">
        <f>IF('Mapa final SI'!T173="","",'Mapa final SI'!T173)</f>
        <v/>
      </c>
      <c r="N170" s="427"/>
      <c r="O170" s="427"/>
      <c r="P170" s="427"/>
      <c r="Q170" s="428"/>
    </row>
    <row r="171" spans="1:17" ht="43.5" customHeight="1" x14ac:dyDescent="0.25">
      <c r="A171" s="118" t="s">
        <v>791</v>
      </c>
      <c r="B171" s="797"/>
      <c r="C171" s="799"/>
      <c r="D171" s="800"/>
      <c r="E171" s="799"/>
      <c r="F171" s="801"/>
      <c r="G171" s="801"/>
      <c r="H171" s="965"/>
      <c r="I171" s="355" t="str">
        <f>IF('Mapa final SI'!AC174="","",'Mapa final SI'!AC174)</f>
        <v/>
      </c>
      <c r="J171" s="355" t="str">
        <f>IF('Mapa final SI'!AE174="","",'Mapa final SI'!AE174)</f>
        <v/>
      </c>
      <c r="K171" s="355" t="str">
        <f t="shared" si="2"/>
        <v/>
      </c>
      <c r="L171" s="355" t="str">
        <f>IF('Mapa final SI'!AH174="","",'Mapa final SI'!AH174)</f>
        <v/>
      </c>
      <c r="M171" s="356" t="str">
        <f>IF('Mapa final SI'!T174="","",'Mapa final SI'!T174)</f>
        <v/>
      </c>
      <c r="N171" s="427"/>
      <c r="O171" s="427"/>
      <c r="P171" s="427"/>
      <c r="Q171" s="428"/>
    </row>
    <row r="172" spans="1:17" ht="43.5" customHeight="1" x14ac:dyDescent="0.25">
      <c r="A172" s="118" t="s">
        <v>792</v>
      </c>
      <c r="B172" s="797"/>
      <c r="C172" s="799"/>
      <c r="D172" s="800"/>
      <c r="E172" s="799"/>
      <c r="F172" s="801"/>
      <c r="G172" s="801"/>
      <c r="H172" s="965"/>
      <c r="I172" s="355" t="str">
        <f>IF('Mapa final SI'!AC175="","",'Mapa final SI'!AC175)</f>
        <v/>
      </c>
      <c r="J172" s="355" t="str">
        <f>IF('Mapa final SI'!AE175="","",'Mapa final SI'!AE175)</f>
        <v/>
      </c>
      <c r="K172" s="355" t="str">
        <f t="shared" si="2"/>
        <v/>
      </c>
      <c r="L172" s="355" t="str">
        <f>IF('Mapa final SI'!AH175="","",'Mapa final SI'!AH175)</f>
        <v/>
      </c>
      <c r="M172" s="356" t="str">
        <f>IF('Mapa final SI'!T175="","",'Mapa final SI'!T175)</f>
        <v/>
      </c>
      <c r="N172" s="427"/>
      <c r="O172" s="427"/>
      <c r="P172" s="427"/>
      <c r="Q172" s="428"/>
    </row>
    <row r="173" spans="1:17" ht="43.5" customHeight="1" x14ac:dyDescent="0.25">
      <c r="A173" s="118" t="s">
        <v>793</v>
      </c>
      <c r="B173" s="797"/>
      <c r="C173" s="799"/>
      <c r="D173" s="800"/>
      <c r="E173" s="799"/>
      <c r="F173" s="801"/>
      <c r="G173" s="801"/>
      <c r="H173" s="965"/>
      <c r="I173" s="355" t="str">
        <f>IF('Mapa final SI'!AC176="","",'Mapa final SI'!AC176)</f>
        <v/>
      </c>
      <c r="J173" s="355" t="str">
        <f>IF('Mapa final SI'!AE176="","",'Mapa final SI'!AE176)</f>
        <v/>
      </c>
      <c r="K173" s="355" t="str">
        <f t="shared" si="2"/>
        <v/>
      </c>
      <c r="L173" s="355" t="str">
        <f>IF('Mapa final SI'!AH176="","",'Mapa final SI'!AH176)</f>
        <v/>
      </c>
      <c r="M173" s="356" t="str">
        <f>IF('Mapa final SI'!T176="","",'Mapa final SI'!T176)</f>
        <v/>
      </c>
      <c r="N173" s="427"/>
      <c r="O173" s="427"/>
      <c r="P173" s="427"/>
      <c r="Q173" s="428"/>
    </row>
    <row r="174" spans="1:17" ht="43.5" customHeight="1" x14ac:dyDescent="0.25">
      <c r="A174" s="118" t="s">
        <v>794</v>
      </c>
      <c r="B174" s="797"/>
      <c r="C174" s="799"/>
      <c r="D174" s="800"/>
      <c r="E174" s="799"/>
      <c r="F174" s="801"/>
      <c r="G174" s="801"/>
      <c r="H174" s="879"/>
      <c r="I174" s="355" t="str">
        <f>IF('Mapa final SI'!AC177="","",'Mapa final SI'!AC177)</f>
        <v/>
      </c>
      <c r="J174" s="355" t="str">
        <f>IF('Mapa final SI'!AE177="","",'Mapa final SI'!AE177)</f>
        <v/>
      </c>
      <c r="K174" s="355" t="str">
        <f t="shared" si="2"/>
        <v/>
      </c>
      <c r="L174" s="355" t="str">
        <f>IF('Mapa final SI'!AH177="","",'Mapa final SI'!AH177)</f>
        <v/>
      </c>
      <c r="M174" s="356" t="str">
        <f>IF('Mapa final SI'!T177="","",'Mapa final SI'!T177)</f>
        <v/>
      </c>
      <c r="N174" s="427"/>
      <c r="O174" s="427"/>
      <c r="P174" s="427"/>
      <c r="Q174" s="428"/>
    </row>
    <row r="175" spans="1:17" ht="43.5" customHeight="1" x14ac:dyDescent="0.25">
      <c r="A175" s="118" t="s">
        <v>795</v>
      </c>
      <c r="B175" s="796"/>
      <c r="C175" s="798" t="str">
        <f>IF('Mapa final SI'!G178="","",'Mapa final SI'!G178)</f>
        <v/>
      </c>
      <c r="D175" s="804"/>
      <c r="E175" s="798" t="str">
        <f>IF('Mapa final SI'!F178="","",'Mapa final SI'!F178)</f>
        <v/>
      </c>
      <c r="F175" s="878" t="str">
        <f>IF('Mapa final SI'!L178="","",'Mapa final SI'!L178)</f>
        <v/>
      </c>
      <c r="G175" s="878" t="str">
        <f>IF('Mapa final SI'!P178="","",'Mapa final SI'!P178)</f>
        <v/>
      </c>
      <c r="H175" s="96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5" t="str">
        <f>IF('Mapa final SI'!AC178="","",'Mapa final SI'!AC178)</f>
        <v/>
      </c>
      <c r="J175" s="355" t="str">
        <f>IF('Mapa final SI'!AE178="","",'Mapa final SI'!AE178)</f>
        <v/>
      </c>
      <c r="K175" s="355" t="str">
        <f t="shared" si="2"/>
        <v/>
      </c>
      <c r="L175" s="355" t="str">
        <f>IF('Mapa final SI'!AH178="","",'Mapa final SI'!AH178)</f>
        <v/>
      </c>
      <c r="M175" s="356" t="str">
        <f>IF('Mapa final SI'!T178="","",'Mapa final SI'!T178)</f>
        <v/>
      </c>
      <c r="N175" s="427"/>
      <c r="O175" s="427"/>
      <c r="P175" s="427"/>
      <c r="Q175" s="428"/>
    </row>
    <row r="176" spans="1:17" ht="43.5" customHeight="1" x14ac:dyDescent="0.25">
      <c r="A176" s="118" t="s">
        <v>796</v>
      </c>
      <c r="B176" s="797"/>
      <c r="C176" s="799"/>
      <c r="D176" s="800"/>
      <c r="E176" s="799"/>
      <c r="F176" s="801"/>
      <c r="G176" s="801"/>
      <c r="H176" s="965"/>
      <c r="I176" s="355" t="str">
        <f>IF('Mapa final SI'!AC179="","",'Mapa final SI'!AC179)</f>
        <v/>
      </c>
      <c r="J176" s="355" t="str">
        <f>IF('Mapa final SI'!AE179="","",'Mapa final SI'!AE179)</f>
        <v/>
      </c>
      <c r="K176" s="355" t="str">
        <f t="shared" si="2"/>
        <v/>
      </c>
      <c r="L176" s="355" t="str">
        <f>IF('Mapa final SI'!AH179="","",'Mapa final SI'!AH179)</f>
        <v/>
      </c>
      <c r="M176" s="356" t="str">
        <f>IF('Mapa final SI'!T179="","",'Mapa final SI'!T179)</f>
        <v/>
      </c>
      <c r="N176" s="427"/>
      <c r="O176" s="427"/>
      <c r="P176" s="427"/>
      <c r="Q176" s="428"/>
    </row>
    <row r="177" spans="1:17" ht="43.5" customHeight="1" x14ac:dyDescent="0.25">
      <c r="A177" s="118" t="s">
        <v>797</v>
      </c>
      <c r="B177" s="797"/>
      <c r="C177" s="799"/>
      <c r="D177" s="800"/>
      <c r="E177" s="799"/>
      <c r="F177" s="801"/>
      <c r="G177" s="801"/>
      <c r="H177" s="965"/>
      <c r="I177" s="355" t="str">
        <f>IF('Mapa final SI'!AC180="","",'Mapa final SI'!AC180)</f>
        <v/>
      </c>
      <c r="J177" s="355" t="str">
        <f>IF('Mapa final SI'!AE180="","",'Mapa final SI'!AE180)</f>
        <v/>
      </c>
      <c r="K177" s="355" t="str">
        <f t="shared" si="2"/>
        <v/>
      </c>
      <c r="L177" s="355" t="str">
        <f>IF('Mapa final SI'!AH180="","",'Mapa final SI'!AH180)</f>
        <v/>
      </c>
      <c r="M177" s="356" t="str">
        <f>IF('Mapa final SI'!T180="","",'Mapa final SI'!T180)</f>
        <v/>
      </c>
      <c r="N177" s="427"/>
      <c r="O177" s="427"/>
      <c r="P177" s="427"/>
      <c r="Q177" s="428"/>
    </row>
    <row r="178" spans="1:17" ht="43.5" customHeight="1" x14ac:dyDescent="0.25">
      <c r="A178" s="118" t="s">
        <v>798</v>
      </c>
      <c r="B178" s="797"/>
      <c r="C178" s="799"/>
      <c r="D178" s="800"/>
      <c r="E178" s="799"/>
      <c r="F178" s="801"/>
      <c r="G178" s="801"/>
      <c r="H178" s="965"/>
      <c r="I178" s="355" t="str">
        <f>IF('Mapa final SI'!AC181="","",'Mapa final SI'!AC181)</f>
        <v/>
      </c>
      <c r="J178" s="355" t="str">
        <f>IF('Mapa final SI'!AE181="","",'Mapa final SI'!AE181)</f>
        <v/>
      </c>
      <c r="K178" s="355" t="str">
        <f t="shared" si="2"/>
        <v/>
      </c>
      <c r="L178" s="355" t="str">
        <f>IF('Mapa final SI'!AH181="","",'Mapa final SI'!AH181)</f>
        <v/>
      </c>
      <c r="M178" s="356" t="str">
        <f>IF('Mapa final SI'!T181="","",'Mapa final SI'!T181)</f>
        <v/>
      </c>
      <c r="N178" s="427"/>
      <c r="O178" s="427"/>
      <c r="P178" s="427"/>
      <c r="Q178" s="428"/>
    </row>
    <row r="179" spans="1:17" ht="43.5" customHeight="1" x14ac:dyDescent="0.25">
      <c r="A179" s="118" t="s">
        <v>799</v>
      </c>
      <c r="B179" s="797"/>
      <c r="C179" s="799"/>
      <c r="D179" s="800"/>
      <c r="E179" s="799"/>
      <c r="F179" s="801"/>
      <c r="G179" s="801"/>
      <c r="H179" s="965"/>
      <c r="I179" s="355" t="str">
        <f>IF('Mapa final SI'!AC182="","",'Mapa final SI'!AC182)</f>
        <v/>
      </c>
      <c r="J179" s="355" t="str">
        <f>IF('Mapa final SI'!AE182="","",'Mapa final SI'!AE182)</f>
        <v/>
      </c>
      <c r="K179" s="355" t="str">
        <f t="shared" si="2"/>
        <v/>
      </c>
      <c r="L179" s="355" t="str">
        <f>IF('Mapa final SI'!AH182="","",'Mapa final SI'!AH182)</f>
        <v/>
      </c>
      <c r="M179" s="356" t="str">
        <f>IF('Mapa final SI'!T182="","",'Mapa final SI'!T182)</f>
        <v/>
      </c>
      <c r="N179" s="427"/>
      <c r="O179" s="427"/>
      <c r="P179" s="427"/>
      <c r="Q179" s="428"/>
    </row>
    <row r="180" spans="1:17" ht="43.5" customHeight="1" x14ac:dyDescent="0.25">
      <c r="A180" s="118" t="s">
        <v>800</v>
      </c>
      <c r="B180" s="797"/>
      <c r="C180" s="799"/>
      <c r="D180" s="800"/>
      <c r="E180" s="799"/>
      <c r="F180" s="801"/>
      <c r="G180" s="801"/>
      <c r="H180" s="879"/>
      <c r="I180" s="355" t="str">
        <f>IF('Mapa final SI'!AC183="","",'Mapa final SI'!AC183)</f>
        <v/>
      </c>
      <c r="J180" s="355" t="str">
        <f>IF('Mapa final SI'!AE183="","",'Mapa final SI'!AE183)</f>
        <v/>
      </c>
      <c r="K180" s="355" t="str">
        <f t="shared" si="2"/>
        <v/>
      </c>
      <c r="L180" s="355" t="str">
        <f>IF('Mapa final SI'!AH183="","",'Mapa final SI'!AH183)</f>
        <v/>
      </c>
      <c r="M180" s="356" t="str">
        <f>IF('Mapa final SI'!T183="","",'Mapa final SI'!T183)</f>
        <v/>
      </c>
      <c r="N180" s="427"/>
      <c r="O180" s="427"/>
      <c r="P180" s="427"/>
      <c r="Q180" s="428"/>
    </row>
    <row r="181" spans="1:17" ht="43.5" customHeight="1" x14ac:dyDescent="0.25">
      <c r="A181" s="118" t="s">
        <v>801</v>
      </c>
      <c r="B181" s="796"/>
      <c r="C181" s="798" t="str">
        <f>IF('Mapa final SI'!G184="","",'Mapa final SI'!G184)</f>
        <v/>
      </c>
      <c r="D181" s="804"/>
      <c r="E181" s="798" t="str">
        <f>IF('Mapa final SI'!F184="","",'Mapa final SI'!F184)</f>
        <v/>
      </c>
      <c r="F181" s="878" t="str">
        <f>IF('Mapa final SI'!L184="","",'Mapa final SI'!L184)</f>
        <v/>
      </c>
      <c r="G181" s="878" t="str">
        <f>IF('Mapa final SI'!P184="","",'Mapa final SI'!P184)</f>
        <v/>
      </c>
      <c r="H181" s="96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5" t="str">
        <f>IF('Mapa final SI'!AC184="","",'Mapa final SI'!AC184)</f>
        <v/>
      </c>
      <c r="J181" s="355" t="str">
        <f>IF('Mapa final SI'!AE184="","",'Mapa final SI'!AE184)</f>
        <v/>
      </c>
      <c r="K181" s="355" t="str">
        <f t="shared" si="2"/>
        <v/>
      </c>
      <c r="L181" s="355" t="str">
        <f>IF('Mapa final SI'!AH184="","",'Mapa final SI'!AH184)</f>
        <v/>
      </c>
      <c r="M181" s="356" t="str">
        <f>IF('Mapa final SI'!T184="","",'Mapa final SI'!T184)</f>
        <v/>
      </c>
      <c r="N181" s="427"/>
      <c r="O181" s="427"/>
      <c r="P181" s="427"/>
      <c r="Q181" s="428"/>
    </row>
    <row r="182" spans="1:17" ht="43.5" customHeight="1" x14ac:dyDescent="0.25">
      <c r="A182" s="118" t="s">
        <v>802</v>
      </c>
      <c r="B182" s="797"/>
      <c r="C182" s="799"/>
      <c r="D182" s="800"/>
      <c r="E182" s="799"/>
      <c r="F182" s="801"/>
      <c r="G182" s="801"/>
      <c r="H182" s="965"/>
      <c r="I182" s="355" t="str">
        <f>IF('Mapa final SI'!AC185="","",'Mapa final SI'!AC185)</f>
        <v/>
      </c>
      <c r="J182" s="355" t="str">
        <f>IF('Mapa final SI'!AE185="","",'Mapa final SI'!AE185)</f>
        <v/>
      </c>
      <c r="K182" s="355" t="str">
        <f t="shared" si="2"/>
        <v/>
      </c>
      <c r="L182" s="355" t="str">
        <f>IF('Mapa final SI'!AH185="","",'Mapa final SI'!AH185)</f>
        <v/>
      </c>
      <c r="M182" s="356" t="str">
        <f>IF('Mapa final SI'!T185="","",'Mapa final SI'!T185)</f>
        <v/>
      </c>
      <c r="N182" s="427"/>
      <c r="O182" s="427"/>
      <c r="P182" s="427"/>
      <c r="Q182" s="428"/>
    </row>
    <row r="183" spans="1:17" ht="43.5" customHeight="1" x14ac:dyDescent="0.25">
      <c r="A183" s="118" t="s">
        <v>803</v>
      </c>
      <c r="B183" s="797"/>
      <c r="C183" s="799"/>
      <c r="D183" s="800"/>
      <c r="E183" s="799"/>
      <c r="F183" s="801"/>
      <c r="G183" s="801"/>
      <c r="H183" s="965"/>
      <c r="I183" s="355" t="str">
        <f>IF('Mapa final SI'!AC186="","",'Mapa final SI'!AC186)</f>
        <v/>
      </c>
      <c r="J183" s="355" t="str">
        <f>IF('Mapa final SI'!AE186="","",'Mapa final SI'!AE186)</f>
        <v/>
      </c>
      <c r="K183" s="355" t="str">
        <f t="shared" si="2"/>
        <v/>
      </c>
      <c r="L183" s="355" t="str">
        <f>IF('Mapa final SI'!AH186="","",'Mapa final SI'!AH186)</f>
        <v/>
      </c>
      <c r="M183" s="356" t="str">
        <f>IF('Mapa final SI'!T186="","",'Mapa final SI'!T186)</f>
        <v/>
      </c>
      <c r="N183" s="427"/>
      <c r="O183" s="427"/>
      <c r="P183" s="427"/>
      <c r="Q183" s="428"/>
    </row>
    <row r="184" spans="1:17" ht="43.5" customHeight="1" x14ac:dyDescent="0.25">
      <c r="A184" s="118" t="s">
        <v>804</v>
      </c>
      <c r="B184" s="797"/>
      <c r="C184" s="799"/>
      <c r="D184" s="800"/>
      <c r="E184" s="799"/>
      <c r="F184" s="801"/>
      <c r="G184" s="801"/>
      <c r="H184" s="965"/>
      <c r="I184" s="355" t="str">
        <f>IF('Mapa final SI'!AC187="","",'Mapa final SI'!AC187)</f>
        <v/>
      </c>
      <c r="J184" s="355" t="str">
        <f>IF('Mapa final SI'!AE187="","",'Mapa final SI'!AE187)</f>
        <v/>
      </c>
      <c r="K184" s="355" t="str">
        <f t="shared" si="2"/>
        <v/>
      </c>
      <c r="L184" s="355" t="str">
        <f>IF('Mapa final SI'!AH187="","",'Mapa final SI'!AH187)</f>
        <v/>
      </c>
      <c r="M184" s="356" t="str">
        <f>IF('Mapa final SI'!T187="","",'Mapa final SI'!T187)</f>
        <v/>
      </c>
      <c r="N184" s="427"/>
      <c r="O184" s="427"/>
      <c r="P184" s="427"/>
      <c r="Q184" s="428"/>
    </row>
    <row r="185" spans="1:17" ht="43.5" customHeight="1" x14ac:dyDescent="0.25">
      <c r="A185" s="118" t="s">
        <v>805</v>
      </c>
      <c r="B185" s="797"/>
      <c r="C185" s="799"/>
      <c r="D185" s="800"/>
      <c r="E185" s="799"/>
      <c r="F185" s="801"/>
      <c r="G185" s="801"/>
      <c r="H185" s="965"/>
      <c r="I185" s="355" t="str">
        <f>IF('Mapa final SI'!AC188="","",'Mapa final SI'!AC188)</f>
        <v/>
      </c>
      <c r="J185" s="355" t="str">
        <f>IF('Mapa final SI'!AE188="","",'Mapa final SI'!AE188)</f>
        <v/>
      </c>
      <c r="K185" s="355" t="str">
        <f t="shared" si="2"/>
        <v/>
      </c>
      <c r="L185" s="355" t="str">
        <f>IF('Mapa final SI'!AH188="","",'Mapa final SI'!AH188)</f>
        <v/>
      </c>
      <c r="M185" s="356" t="str">
        <f>IF('Mapa final SI'!T188="","",'Mapa final SI'!T188)</f>
        <v/>
      </c>
      <c r="N185" s="427"/>
      <c r="O185" s="427"/>
      <c r="P185" s="427"/>
      <c r="Q185" s="428"/>
    </row>
    <row r="186" spans="1:17" ht="43.5" customHeight="1" x14ac:dyDescent="0.25">
      <c r="A186" s="118" t="s">
        <v>806</v>
      </c>
      <c r="B186" s="797"/>
      <c r="C186" s="799"/>
      <c r="D186" s="800"/>
      <c r="E186" s="799"/>
      <c r="F186" s="801"/>
      <c r="G186" s="801"/>
      <c r="H186" s="879"/>
      <c r="I186" s="355" t="str">
        <f>IF('Mapa final SI'!AC189="","",'Mapa final SI'!AC189)</f>
        <v/>
      </c>
      <c r="J186" s="355" t="str">
        <f>IF('Mapa final SI'!AE189="","",'Mapa final SI'!AE189)</f>
        <v/>
      </c>
      <c r="K186" s="355" t="str">
        <f t="shared" si="2"/>
        <v/>
      </c>
      <c r="L186" s="355" t="str">
        <f>IF('Mapa final SI'!AH189="","",'Mapa final SI'!AH189)</f>
        <v/>
      </c>
      <c r="M186" s="356" t="str">
        <f>IF('Mapa final SI'!T189="","",'Mapa final SI'!T189)</f>
        <v/>
      </c>
      <c r="N186" s="427"/>
      <c r="O186" s="427"/>
      <c r="P186" s="427"/>
      <c r="Q186" s="428"/>
    </row>
    <row r="187" spans="1:17" ht="43.5" customHeight="1" x14ac:dyDescent="0.25">
      <c r="A187" s="118" t="s">
        <v>807</v>
      </c>
      <c r="B187" s="796"/>
      <c r="C187" s="798" t="str">
        <f>IF('Mapa final SI'!G190="","",'Mapa final SI'!G190)</f>
        <v/>
      </c>
      <c r="D187" s="804"/>
      <c r="E187" s="798" t="str">
        <f>IF('Mapa final SI'!F190="","",'Mapa final SI'!F190)</f>
        <v/>
      </c>
      <c r="F187" s="878" t="str">
        <f>IF('Mapa final SI'!L190="","",'Mapa final SI'!L190)</f>
        <v/>
      </c>
      <c r="G187" s="878" t="str">
        <f>IF('Mapa final SI'!P190="","",'Mapa final SI'!P190)</f>
        <v/>
      </c>
      <c r="H187" s="96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5" t="str">
        <f>IF('Mapa final SI'!AC190="","",'Mapa final SI'!AC190)</f>
        <v/>
      </c>
      <c r="J187" s="355" t="str">
        <f>IF('Mapa final SI'!AE190="","",'Mapa final SI'!AE190)</f>
        <v/>
      </c>
      <c r="K187" s="355" t="str">
        <f t="shared" si="2"/>
        <v/>
      </c>
      <c r="L187" s="355" t="str">
        <f>IF('Mapa final SI'!AH190="","",'Mapa final SI'!AH190)</f>
        <v/>
      </c>
      <c r="M187" s="356" t="str">
        <f>IF('Mapa final SI'!T190="","",'Mapa final SI'!T190)</f>
        <v/>
      </c>
      <c r="N187" s="427"/>
      <c r="O187" s="427"/>
      <c r="P187" s="427"/>
      <c r="Q187" s="428"/>
    </row>
    <row r="188" spans="1:17" ht="43.5" customHeight="1" x14ac:dyDescent="0.25">
      <c r="A188" s="118" t="s">
        <v>808</v>
      </c>
      <c r="B188" s="797"/>
      <c r="C188" s="799"/>
      <c r="D188" s="800"/>
      <c r="E188" s="799"/>
      <c r="F188" s="801"/>
      <c r="G188" s="801"/>
      <c r="H188" s="965"/>
      <c r="I188" s="355" t="str">
        <f>IF('Mapa final SI'!AC191="","",'Mapa final SI'!AC191)</f>
        <v/>
      </c>
      <c r="J188" s="355" t="str">
        <f>IF('Mapa final SI'!AE191="","",'Mapa final SI'!AE191)</f>
        <v/>
      </c>
      <c r="K188" s="355" t="str">
        <f t="shared" si="2"/>
        <v/>
      </c>
      <c r="L188" s="355" t="str">
        <f>IF('Mapa final SI'!AH191="","",'Mapa final SI'!AH191)</f>
        <v/>
      </c>
      <c r="M188" s="356" t="str">
        <f>IF('Mapa final SI'!T191="","",'Mapa final SI'!T191)</f>
        <v/>
      </c>
      <c r="N188" s="427"/>
      <c r="O188" s="427"/>
      <c r="P188" s="427"/>
      <c r="Q188" s="428"/>
    </row>
    <row r="189" spans="1:17" ht="43.5" customHeight="1" x14ac:dyDescent="0.25">
      <c r="A189" s="118" t="s">
        <v>809</v>
      </c>
      <c r="B189" s="797"/>
      <c r="C189" s="799"/>
      <c r="D189" s="800"/>
      <c r="E189" s="799"/>
      <c r="F189" s="801"/>
      <c r="G189" s="801"/>
      <c r="H189" s="965"/>
      <c r="I189" s="355" t="str">
        <f>IF('Mapa final SI'!AC192="","",'Mapa final SI'!AC192)</f>
        <v/>
      </c>
      <c r="J189" s="355" t="str">
        <f>IF('Mapa final SI'!AE192="","",'Mapa final SI'!AE192)</f>
        <v/>
      </c>
      <c r="K189" s="355" t="str">
        <f t="shared" si="2"/>
        <v/>
      </c>
      <c r="L189" s="355" t="str">
        <f>IF('Mapa final SI'!AH192="","",'Mapa final SI'!AH192)</f>
        <v/>
      </c>
      <c r="M189" s="356" t="str">
        <f>IF('Mapa final SI'!T192="","",'Mapa final SI'!T192)</f>
        <v/>
      </c>
      <c r="N189" s="427"/>
      <c r="O189" s="427"/>
      <c r="P189" s="427"/>
      <c r="Q189" s="428"/>
    </row>
    <row r="190" spans="1:17" ht="43.5" customHeight="1" x14ac:dyDescent="0.25">
      <c r="A190" s="118" t="s">
        <v>810</v>
      </c>
      <c r="B190" s="797"/>
      <c r="C190" s="799"/>
      <c r="D190" s="800"/>
      <c r="E190" s="799"/>
      <c r="F190" s="801"/>
      <c r="G190" s="801"/>
      <c r="H190" s="965"/>
      <c r="I190" s="355" t="str">
        <f>IF('Mapa final SI'!AC193="","",'Mapa final SI'!AC193)</f>
        <v/>
      </c>
      <c r="J190" s="355" t="str">
        <f>IF('Mapa final SI'!AE193="","",'Mapa final SI'!AE193)</f>
        <v/>
      </c>
      <c r="K190" s="355" t="str">
        <f t="shared" si="2"/>
        <v/>
      </c>
      <c r="L190" s="355" t="str">
        <f>IF('Mapa final SI'!AH193="","",'Mapa final SI'!AH193)</f>
        <v/>
      </c>
      <c r="M190" s="356" t="str">
        <f>IF('Mapa final SI'!T193="","",'Mapa final SI'!T193)</f>
        <v/>
      </c>
      <c r="N190" s="427"/>
      <c r="O190" s="427"/>
      <c r="P190" s="427"/>
      <c r="Q190" s="428"/>
    </row>
    <row r="191" spans="1:17" ht="43.5" customHeight="1" x14ac:dyDescent="0.25">
      <c r="A191" s="118" t="s">
        <v>811</v>
      </c>
      <c r="B191" s="797"/>
      <c r="C191" s="799"/>
      <c r="D191" s="800"/>
      <c r="E191" s="799"/>
      <c r="F191" s="801"/>
      <c r="G191" s="801"/>
      <c r="H191" s="965"/>
      <c r="I191" s="355" t="str">
        <f>IF('Mapa final SI'!AC194="","",'Mapa final SI'!AC194)</f>
        <v/>
      </c>
      <c r="J191" s="355" t="str">
        <f>IF('Mapa final SI'!AE194="","",'Mapa final SI'!AE194)</f>
        <v/>
      </c>
      <c r="K191" s="355" t="str">
        <f t="shared" si="2"/>
        <v/>
      </c>
      <c r="L191" s="355" t="str">
        <f>IF('Mapa final SI'!AH194="","",'Mapa final SI'!AH194)</f>
        <v/>
      </c>
      <c r="M191" s="356" t="str">
        <f>IF('Mapa final SI'!T194="","",'Mapa final SI'!T194)</f>
        <v/>
      </c>
      <c r="N191" s="427"/>
      <c r="O191" s="427"/>
      <c r="P191" s="427"/>
      <c r="Q191" s="428"/>
    </row>
    <row r="192" spans="1:17" ht="43.5" customHeight="1" x14ac:dyDescent="0.25">
      <c r="A192" s="118" t="s">
        <v>812</v>
      </c>
      <c r="B192" s="797"/>
      <c r="C192" s="799"/>
      <c r="D192" s="800"/>
      <c r="E192" s="799"/>
      <c r="F192" s="801"/>
      <c r="G192" s="801"/>
      <c r="H192" s="879"/>
      <c r="I192" s="355" t="str">
        <f>IF('Mapa final SI'!AC195="","",'Mapa final SI'!AC195)</f>
        <v/>
      </c>
      <c r="J192" s="355" t="str">
        <f>IF('Mapa final SI'!AE195="","",'Mapa final SI'!AE195)</f>
        <v/>
      </c>
      <c r="K192" s="355" t="str">
        <f t="shared" si="2"/>
        <v/>
      </c>
      <c r="L192" s="355" t="str">
        <f>IF('Mapa final SI'!AH195="","",'Mapa final SI'!AH195)</f>
        <v/>
      </c>
      <c r="M192" s="356" t="str">
        <f>IF('Mapa final SI'!T195="","",'Mapa final SI'!T195)</f>
        <v/>
      </c>
      <c r="N192" s="427"/>
      <c r="O192" s="427"/>
      <c r="P192" s="427"/>
      <c r="Q192" s="428"/>
    </row>
    <row r="193" spans="1:17" ht="43.5" customHeight="1" x14ac:dyDescent="0.25">
      <c r="A193" s="118" t="s">
        <v>813</v>
      </c>
      <c r="B193" s="796"/>
      <c r="C193" s="798" t="str">
        <f>IF('Mapa final SI'!G196="","",'Mapa final SI'!G196)</f>
        <v/>
      </c>
      <c r="D193" s="804"/>
      <c r="E193" s="798" t="str">
        <f>IF('Mapa final SI'!F196="","",'Mapa final SI'!F196)</f>
        <v/>
      </c>
      <c r="F193" s="878" t="str">
        <f>IF('Mapa final SI'!L196="","",'Mapa final SI'!L196)</f>
        <v/>
      </c>
      <c r="G193" s="878" t="str">
        <f>IF('Mapa final SI'!P196="","",'Mapa final SI'!P196)</f>
        <v/>
      </c>
      <c r="H193" s="96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5" t="str">
        <f>IF('Mapa final SI'!AC196="","",'Mapa final SI'!AC196)</f>
        <v/>
      </c>
      <c r="J193" s="355" t="str">
        <f>IF('Mapa final SI'!AE196="","",'Mapa final SI'!AE196)</f>
        <v/>
      </c>
      <c r="K193" s="355" t="str">
        <f t="shared" si="2"/>
        <v/>
      </c>
      <c r="L193" s="355" t="str">
        <f>IF('Mapa final SI'!AH196="","",'Mapa final SI'!AH196)</f>
        <v/>
      </c>
      <c r="M193" s="356" t="str">
        <f>IF('Mapa final SI'!T196="","",'Mapa final SI'!T196)</f>
        <v/>
      </c>
      <c r="N193" s="427"/>
      <c r="O193" s="427"/>
      <c r="P193" s="427"/>
      <c r="Q193" s="428"/>
    </row>
    <row r="194" spans="1:17" ht="43.5" customHeight="1" x14ac:dyDescent="0.25">
      <c r="A194" s="118" t="s">
        <v>814</v>
      </c>
      <c r="B194" s="797"/>
      <c r="C194" s="799"/>
      <c r="D194" s="800"/>
      <c r="E194" s="799"/>
      <c r="F194" s="801"/>
      <c r="G194" s="801"/>
      <c r="H194" s="965"/>
      <c r="I194" s="355" t="str">
        <f>IF('Mapa final SI'!AC197="","",'Mapa final SI'!AC197)</f>
        <v/>
      </c>
      <c r="J194" s="355" t="str">
        <f>IF('Mapa final SI'!AE197="","",'Mapa final SI'!AE197)</f>
        <v/>
      </c>
      <c r="K194" s="355" t="str">
        <f t="shared" si="2"/>
        <v/>
      </c>
      <c r="L194" s="355" t="str">
        <f>IF('Mapa final SI'!AH197="","",'Mapa final SI'!AH197)</f>
        <v/>
      </c>
      <c r="M194" s="356" t="str">
        <f>IF('Mapa final SI'!T197="","",'Mapa final SI'!T197)</f>
        <v/>
      </c>
      <c r="N194" s="427"/>
      <c r="O194" s="427"/>
      <c r="P194" s="427"/>
      <c r="Q194" s="428"/>
    </row>
    <row r="195" spans="1:17" ht="43.5" customHeight="1" x14ac:dyDescent="0.25">
      <c r="A195" s="118" t="s">
        <v>815</v>
      </c>
      <c r="B195" s="797"/>
      <c r="C195" s="799"/>
      <c r="D195" s="800"/>
      <c r="E195" s="799"/>
      <c r="F195" s="801"/>
      <c r="G195" s="801"/>
      <c r="H195" s="965"/>
      <c r="I195" s="355" t="str">
        <f>IF('Mapa final SI'!AC198="","",'Mapa final SI'!AC198)</f>
        <v/>
      </c>
      <c r="J195" s="355" t="str">
        <f>IF('Mapa final SI'!AE198="","",'Mapa final SI'!AE198)</f>
        <v/>
      </c>
      <c r="K195" s="355" t="str">
        <f t="shared" si="2"/>
        <v/>
      </c>
      <c r="L195" s="355" t="str">
        <f>IF('Mapa final SI'!AH198="","",'Mapa final SI'!AH198)</f>
        <v/>
      </c>
      <c r="M195" s="356" t="str">
        <f>IF('Mapa final SI'!T198="","",'Mapa final SI'!T198)</f>
        <v/>
      </c>
      <c r="N195" s="427"/>
      <c r="O195" s="427"/>
      <c r="P195" s="427"/>
      <c r="Q195" s="428"/>
    </row>
    <row r="196" spans="1:17" ht="43.5" customHeight="1" x14ac:dyDescent="0.25">
      <c r="A196" s="118" t="s">
        <v>816</v>
      </c>
      <c r="B196" s="797"/>
      <c r="C196" s="799"/>
      <c r="D196" s="800"/>
      <c r="E196" s="799"/>
      <c r="F196" s="801"/>
      <c r="G196" s="801"/>
      <c r="H196" s="965"/>
      <c r="I196" s="355" t="str">
        <f>IF('Mapa final SI'!AC199="","",'Mapa final SI'!AC199)</f>
        <v/>
      </c>
      <c r="J196" s="355" t="str">
        <f>IF('Mapa final SI'!AE199="","",'Mapa final SI'!AE199)</f>
        <v/>
      </c>
      <c r="K196" s="355" t="str">
        <f t="shared" si="2"/>
        <v/>
      </c>
      <c r="L196" s="355" t="str">
        <f>IF('Mapa final SI'!AH199="","",'Mapa final SI'!AH199)</f>
        <v/>
      </c>
      <c r="M196" s="356" t="str">
        <f>IF('Mapa final SI'!T199="","",'Mapa final SI'!T199)</f>
        <v/>
      </c>
      <c r="N196" s="427"/>
      <c r="O196" s="427"/>
      <c r="P196" s="427"/>
      <c r="Q196" s="428"/>
    </row>
    <row r="197" spans="1:17" ht="43.5" customHeight="1" x14ac:dyDescent="0.25">
      <c r="A197" s="118" t="s">
        <v>817</v>
      </c>
      <c r="B197" s="797"/>
      <c r="C197" s="799"/>
      <c r="D197" s="800"/>
      <c r="E197" s="799"/>
      <c r="F197" s="801"/>
      <c r="G197" s="801"/>
      <c r="H197" s="965"/>
      <c r="I197" s="355" t="str">
        <f>IF('Mapa final SI'!AC200="","",'Mapa final SI'!AC200)</f>
        <v/>
      </c>
      <c r="J197" s="355" t="str">
        <f>IF('Mapa final SI'!AE200="","",'Mapa final SI'!AE200)</f>
        <v/>
      </c>
      <c r="K197" s="355" t="str">
        <f t="shared" si="2"/>
        <v/>
      </c>
      <c r="L197" s="355" t="str">
        <f>IF('Mapa final SI'!AH200="","",'Mapa final SI'!AH200)</f>
        <v/>
      </c>
      <c r="M197" s="356" t="str">
        <f>IF('Mapa final SI'!T200="","",'Mapa final SI'!T200)</f>
        <v/>
      </c>
      <c r="N197" s="427"/>
      <c r="O197" s="427"/>
      <c r="P197" s="427"/>
      <c r="Q197" s="428"/>
    </row>
    <row r="198" spans="1:17" ht="43.5" customHeight="1" x14ac:dyDescent="0.25">
      <c r="A198" s="118" t="s">
        <v>818</v>
      </c>
      <c r="B198" s="797"/>
      <c r="C198" s="799"/>
      <c r="D198" s="800"/>
      <c r="E198" s="799"/>
      <c r="F198" s="801"/>
      <c r="G198" s="801"/>
      <c r="H198" s="879"/>
      <c r="I198" s="355" t="str">
        <f>IF('Mapa final SI'!AC201="","",'Mapa final SI'!AC201)</f>
        <v/>
      </c>
      <c r="J198" s="355" t="str">
        <f>IF('Mapa final SI'!AE201="","",'Mapa final SI'!AE201)</f>
        <v/>
      </c>
      <c r="K198" s="355" t="str">
        <f t="shared" si="2"/>
        <v/>
      </c>
      <c r="L198" s="355" t="str">
        <f>IF('Mapa final SI'!AH201="","",'Mapa final SI'!AH201)</f>
        <v/>
      </c>
      <c r="M198" s="356" t="str">
        <f>IF('Mapa final SI'!T201="","",'Mapa final SI'!T201)</f>
        <v/>
      </c>
      <c r="N198" s="427"/>
      <c r="O198" s="427"/>
      <c r="P198" s="427"/>
      <c r="Q198" s="428"/>
    </row>
    <row r="199" spans="1:17" ht="43.5" customHeight="1" x14ac:dyDescent="0.25">
      <c r="A199" s="118" t="s">
        <v>819</v>
      </c>
      <c r="B199" s="796"/>
      <c r="C199" s="798" t="str">
        <f>IF('Mapa final SI'!G202="","",'Mapa final SI'!G202)</f>
        <v/>
      </c>
      <c r="D199" s="804"/>
      <c r="E199" s="798" t="str">
        <f>IF('Mapa final SI'!F202="","",'Mapa final SI'!F202)</f>
        <v/>
      </c>
      <c r="F199" s="878" t="str">
        <f>IF('Mapa final SI'!L202="","",'Mapa final SI'!L202)</f>
        <v/>
      </c>
      <c r="G199" s="878" t="str">
        <f>IF('Mapa final SI'!P202="","",'Mapa final SI'!P202)</f>
        <v/>
      </c>
      <c r="H199" s="96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5" t="str">
        <f>IF('Mapa final SI'!AC202="","",'Mapa final SI'!AC202)</f>
        <v/>
      </c>
      <c r="J199" s="355" t="str">
        <f>IF('Mapa final SI'!AE202="","",'Mapa final SI'!AE202)</f>
        <v/>
      </c>
      <c r="K199" s="355" t="str">
        <f t="shared" si="2"/>
        <v/>
      </c>
      <c r="L199" s="355" t="str">
        <f>IF('Mapa final SI'!AH202="","",'Mapa final SI'!AH202)</f>
        <v/>
      </c>
      <c r="M199" s="356" t="str">
        <f>IF('Mapa final SI'!T202="","",'Mapa final SI'!T202)</f>
        <v/>
      </c>
      <c r="N199" s="427"/>
      <c r="O199" s="427"/>
      <c r="P199" s="427"/>
      <c r="Q199" s="428"/>
    </row>
    <row r="200" spans="1:17" ht="43.5" customHeight="1" x14ac:dyDescent="0.25">
      <c r="A200" s="118" t="s">
        <v>820</v>
      </c>
      <c r="B200" s="797"/>
      <c r="C200" s="799"/>
      <c r="D200" s="800"/>
      <c r="E200" s="799"/>
      <c r="F200" s="801"/>
      <c r="G200" s="801"/>
      <c r="H200" s="965"/>
      <c r="I200" s="355" t="str">
        <f>IF('Mapa final SI'!AC203="","",'Mapa final SI'!AC203)</f>
        <v/>
      </c>
      <c r="J200" s="355" t="str">
        <f>IF('Mapa final SI'!AE203="","",'Mapa final SI'!AE203)</f>
        <v/>
      </c>
      <c r="K200" s="35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5" t="str">
        <f>IF('Mapa final SI'!AH203="","",'Mapa final SI'!AH203)</f>
        <v/>
      </c>
      <c r="M200" s="356" t="str">
        <f>IF('Mapa final SI'!T203="","",'Mapa final SI'!T203)</f>
        <v/>
      </c>
      <c r="N200" s="427"/>
      <c r="O200" s="427"/>
      <c r="P200" s="427"/>
      <c r="Q200" s="428"/>
    </row>
    <row r="201" spans="1:17" ht="43.5" customHeight="1" x14ac:dyDescent="0.25">
      <c r="A201" s="118" t="s">
        <v>821</v>
      </c>
      <c r="B201" s="797"/>
      <c r="C201" s="799"/>
      <c r="D201" s="800"/>
      <c r="E201" s="799"/>
      <c r="F201" s="801"/>
      <c r="G201" s="801"/>
      <c r="H201" s="965"/>
      <c r="I201" s="355" t="str">
        <f>IF('Mapa final SI'!AC204="","",'Mapa final SI'!AC204)</f>
        <v/>
      </c>
      <c r="J201" s="355" t="str">
        <f>IF('Mapa final SI'!AE204="","",'Mapa final SI'!AE204)</f>
        <v/>
      </c>
      <c r="K201" s="355" t="str">
        <f t="shared" si="3"/>
        <v/>
      </c>
      <c r="L201" s="355" t="str">
        <f>IF('Mapa final SI'!AH204="","",'Mapa final SI'!AH204)</f>
        <v/>
      </c>
      <c r="M201" s="356" t="str">
        <f>IF('Mapa final SI'!T204="","",'Mapa final SI'!T204)</f>
        <v/>
      </c>
      <c r="N201" s="427"/>
      <c r="O201" s="427"/>
      <c r="P201" s="427"/>
      <c r="Q201" s="428"/>
    </row>
    <row r="202" spans="1:17" ht="43.5" customHeight="1" x14ac:dyDescent="0.25">
      <c r="A202" s="118" t="s">
        <v>822</v>
      </c>
      <c r="B202" s="797"/>
      <c r="C202" s="799"/>
      <c r="D202" s="800"/>
      <c r="E202" s="799"/>
      <c r="F202" s="801"/>
      <c r="G202" s="801"/>
      <c r="H202" s="965"/>
      <c r="I202" s="355" t="str">
        <f>IF('Mapa final SI'!AC205="","",'Mapa final SI'!AC205)</f>
        <v/>
      </c>
      <c r="J202" s="355" t="str">
        <f>IF('Mapa final SI'!AE205="","",'Mapa final SI'!AE205)</f>
        <v/>
      </c>
      <c r="K202" s="355" t="str">
        <f t="shared" si="3"/>
        <v/>
      </c>
      <c r="L202" s="355" t="str">
        <f>IF('Mapa final SI'!AH205="","",'Mapa final SI'!AH205)</f>
        <v/>
      </c>
      <c r="M202" s="356" t="str">
        <f>IF('Mapa final SI'!T205="","",'Mapa final SI'!T205)</f>
        <v/>
      </c>
      <c r="N202" s="427"/>
      <c r="O202" s="427"/>
      <c r="P202" s="427"/>
      <c r="Q202" s="428"/>
    </row>
    <row r="203" spans="1:17" ht="43.5" customHeight="1" x14ac:dyDescent="0.25">
      <c r="A203" s="118" t="s">
        <v>823</v>
      </c>
      <c r="B203" s="797"/>
      <c r="C203" s="799"/>
      <c r="D203" s="800"/>
      <c r="E203" s="799"/>
      <c r="F203" s="801"/>
      <c r="G203" s="801"/>
      <c r="H203" s="965"/>
      <c r="I203" s="355" t="str">
        <f>IF('Mapa final SI'!AC206="","",'Mapa final SI'!AC206)</f>
        <v/>
      </c>
      <c r="J203" s="355" t="str">
        <f>IF('Mapa final SI'!AE206="","",'Mapa final SI'!AE206)</f>
        <v/>
      </c>
      <c r="K203" s="355" t="str">
        <f t="shared" si="3"/>
        <v/>
      </c>
      <c r="L203" s="355" t="str">
        <f>IF('Mapa final SI'!AH206="","",'Mapa final SI'!AH206)</f>
        <v/>
      </c>
      <c r="M203" s="356" t="str">
        <f>IF('Mapa final SI'!T206="","",'Mapa final SI'!T206)</f>
        <v/>
      </c>
      <c r="N203" s="427"/>
      <c r="O203" s="427"/>
      <c r="P203" s="427"/>
      <c r="Q203" s="428"/>
    </row>
    <row r="204" spans="1:17" ht="43.5" customHeight="1" x14ac:dyDescent="0.25">
      <c r="A204" s="118" t="s">
        <v>824</v>
      </c>
      <c r="B204" s="797"/>
      <c r="C204" s="799"/>
      <c r="D204" s="800"/>
      <c r="E204" s="799"/>
      <c r="F204" s="801"/>
      <c r="G204" s="801"/>
      <c r="H204" s="879"/>
      <c r="I204" s="355" t="str">
        <f>IF('Mapa final SI'!AC207="","",'Mapa final SI'!AC207)</f>
        <v/>
      </c>
      <c r="J204" s="355" t="str">
        <f>IF('Mapa final SI'!AE207="","",'Mapa final SI'!AE207)</f>
        <v/>
      </c>
      <c r="K204" s="355" t="str">
        <f t="shared" si="3"/>
        <v/>
      </c>
      <c r="L204" s="355" t="str">
        <f>IF('Mapa final SI'!AH207="","",'Mapa final SI'!AH207)</f>
        <v/>
      </c>
      <c r="M204" s="356" t="str">
        <f>IF('Mapa final SI'!T207="","",'Mapa final SI'!T207)</f>
        <v/>
      </c>
      <c r="N204" s="427"/>
      <c r="O204" s="427"/>
      <c r="P204" s="427"/>
      <c r="Q204" s="428"/>
    </row>
    <row r="205" spans="1:17" ht="43.5" customHeight="1" x14ac:dyDescent="0.25">
      <c r="A205" s="118" t="s">
        <v>825</v>
      </c>
      <c r="B205" s="796"/>
      <c r="C205" s="798" t="str">
        <f>IF('Mapa final SI'!G208="","",'Mapa final SI'!G208)</f>
        <v/>
      </c>
      <c r="D205" s="804"/>
      <c r="E205" s="798" t="str">
        <f>IF('Mapa final SI'!F208="","",'Mapa final SI'!F208)</f>
        <v/>
      </c>
      <c r="F205" s="878" t="str">
        <f>IF('Mapa final SI'!L208="","",'Mapa final SI'!L208)</f>
        <v/>
      </c>
      <c r="G205" s="878" t="str">
        <f>IF('Mapa final SI'!P208="","",'Mapa final SI'!P208)</f>
        <v/>
      </c>
      <c r="H205" s="96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5" t="str">
        <f>IF('Mapa final SI'!AC208="","",'Mapa final SI'!AC208)</f>
        <v/>
      </c>
      <c r="J205" s="355" t="str">
        <f>IF('Mapa final SI'!AE208="","",'Mapa final SI'!AE208)</f>
        <v/>
      </c>
      <c r="K205" s="355" t="str">
        <f t="shared" si="3"/>
        <v/>
      </c>
      <c r="L205" s="355" t="str">
        <f>IF('Mapa final SI'!AH208="","",'Mapa final SI'!AH208)</f>
        <v/>
      </c>
      <c r="M205" s="356" t="str">
        <f>IF('Mapa final SI'!T208="","",'Mapa final SI'!T208)</f>
        <v/>
      </c>
      <c r="N205" s="427"/>
      <c r="O205" s="427"/>
      <c r="P205" s="427"/>
      <c r="Q205" s="428"/>
    </row>
    <row r="206" spans="1:17" ht="43.5" customHeight="1" x14ac:dyDescent="0.25">
      <c r="A206" s="118" t="s">
        <v>826</v>
      </c>
      <c r="B206" s="797"/>
      <c r="C206" s="799"/>
      <c r="D206" s="800"/>
      <c r="E206" s="799"/>
      <c r="F206" s="801"/>
      <c r="G206" s="801"/>
      <c r="H206" s="965"/>
      <c r="I206" s="355" t="str">
        <f>IF('Mapa final SI'!AC209="","",'Mapa final SI'!AC209)</f>
        <v/>
      </c>
      <c r="J206" s="355" t="str">
        <f>IF('Mapa final SI'!AE209="","",'Mapa final SI'!AE209)</f>
        <v/>
      </c>
      <c r="K206" s="355" t="str">
        <f t="shared" si="3"/>
        <v/>
      </c>
      <c r="L206" s="355" t="str">
        <f>IF('Mapa final SI'!AH209="","",'Mapa final SI'!AH209)</f>
        <v/>
      </c>
      <c r="M206" s="356" t="str">
        <f>IF('Mapa final SI'!T209="","",'Mapa final SI'!T209)</f>
        <v/>
      </c>
      <c r="N206" s="427"/>
      <c r="O206" s="427"/>
      <c r="P206" s="427"/>
      <c r="Q206" s="428"/>
    </row>
    <row r="207" spans="1:17" ht="43.5" customHeight="1" x14ac:dyDescent="0.25">
      <c r="A207" s="118" t="s">
        <v>827</v>
      </c>
      <c r="B207" s="797"/>
      <c r="C207" s="799"/>
      <c r="D207" s="800"/>
      <c r="E207" s="799"/>
      <c r="F207" s="801"/>
      <c r="G207" s="801"/>
      <c r="H207" s="965"/>
      <c r="I207" s="355" t="str">
        <f>IF('Mapa final SI'!AC210="","",'Mapa final SI'!AC210)</f>
        <v/>
      </c>
      <c r="J207" s="355" t="str">
        <f>IF('Mapa final SI'!AE210="","",'Mapa final SI'!AE210)</f>
        <v/>
      </c>
      <c r="K207" s="355" t="str">
        <f t="shared" si="3"/>
        <v/>
      </c>
      <c r="L207" s="355" t="str">
        <f>IF('Mapa final SI'!AH210="","",'Mapa final SI'!AH210)</f>
        <v/>
      </c>
      <c r="M207" s="356" t="str">
        <f>IF('Mapa final SI'!T210="","",'Mapa final SI'!T210)</f>
        <v/>
      </c>
      <c r="N207" s="427"/>
      <c r="O207" s="427"/>
      <c r="P207" s="427"/>
      <c r="Q207" s="428"/>
    </row>
    <row r="208" spans="1:17" ht="43.5" customHeight="1" x14ac:dyDescent="0.25">
      <c r="A208" s="118" t="s">
        <v>828</v>
      </c>
      <c r="B208" s="797"/>
      <c r="C208" s="799"/>
      <c r="D208" s="800"/>
      <c r="E208" s="799"/>
      <c r="F208" s="801"/>
      <c r="G208" s="801"/>
      <c r="H208" s="965"/>
      <c r="I208" s="355" t="str">
        <f>IF('Mapa final SI'!AC211="","",'Mapa final SI'!AC211)</f>
        <v/>
      </c>
      <c r="J208" s="355" t="str">
        <f>IF('Mapa final SI'!AE211="","",'Mapa final SI'!AE211)</f>
        <v/>
      </c>
      <c r="K208" s="355" t="str">
        <f t="shared" si="3"/>
        <v/>
      </c>
      <c r="L208" s="355" t="str">
        <f>IF('Mapa final SI'!AH211="","",'Mapa final SI'!AH211)</f>
        <v/>
      </c>
      <c r="M208" s="356" t="str">
        <f>IF('Mapa final SI'!T211="","",'Mapa final SI'!T211)</f>
        <v/>
      </c>
      <c r="N208" s="427"/>
      <c r="O208" s="427"/>
      <c r="P208" s="427"/>
      <c r="Q208" s="428"/>
    </row>
    <row r="209" spans="1:17" ht="43.5" customHeight="1" x14ac:dyDescent="0.25">
      <c r="A209" s="118" t="s">
        <v>829</v>
      </c>
      <c r="B209" s="797"/>
      <c r="C209" s="799"/>
      <c r="D209" s="800"/>
      <c r="E209" s="799"/>
      <c r="F209" s="801"/>
      <c r="G209" s="801"/>
      <c r="H209" s="965"/>
      <c r="I209" s="355" t="str">
        <f>IF('Mapa final SI'!AC212="","",'Mapa final SI'!AC212)</f>
        <v/>
      </c>
      <c r="J209" s="355" t="str">
        <f>IF('Mapa final SI'!AE212="","",'Mapa final SI'!AE212)</f>
        <v/>
      </c>
      <c r="K209" s="355" t="str">
        <f t="shared" si="3"/>
        <v/>
      </c>
      <c r="L209" s="355" t="str">
        <f>IF('Mapa final SI'!AH212="","",'Mapa final SI'!AH212)</f>
        <v/>
      </c>
      <c r="M209" s="356" t="str">
        <f>IF('Mapa final SI'!T212="","",'Mapa final SI'!T212)</f>
        <v/>
      </c>
      <c r="N209" s="427"/>
      <c r="O209" s="427"/>
      <c r="P209" s="427"/>
      <c r="Q209" s="428"/>
    </row>
    <row r="210" spans="1:17" ht="43.5" customHeight="1" x14ac:dyDescent="0.25">
      <c r="A210" s="118" t="s">
        <v>830</v>
      </c>
      <c r="B210" s="797"/>
      <c r="C210" s="799"/>
      <c r="D210" s="800"/>
      <c r="E210" s="799"/>
      <c r="F210" s="801"/>
      <c r="G210" s="801"/>
      <c r="H210" s="879"/>
      <c r="I210" s="355" t="str">
        <f>IF('Mapa final SI'!AC213="","",'Mapa final SI'!AC213)</f>
        <v/>
      </c>
      <c r="J210" s="355" t="str">
        <f>IF('Mapa final SI'!AE213="","",'Mapa final SI'!AE213)</f>
        <v/>
      </c>
      <c r="K210" s="355" t="str">
        <f t="shared" si="3"/>
        <v/>
      </c>
      <c r="L210" s="355" t="str">
        <f>IF('Mapa final SI'!AH213="","",'Mapa final SI'!AH213)</f>
        <v/>
      </c>
      <c r="M210" s="356" t="str">
        <f>IF('Mapa final SI'!T213="","",'Mapa final SI'!T213)</f>
        <v/>
      </c>
      <c r="N210" s="427"/>
      <c r="O210" s="427"/>
      <c r="P210" s="427"/>
      <c r="Q210" s="428"/>
    </row>
    <row r="211" spans="1:17" ht="43.5" customHeight="1" x14ac:dyDescent="0.25">
      <c r="A211" s="118" t="s">
        <v>831</v>
      </c>
      <c r="B211" s="796"/>
      <c r="C211" s="798" t="str">
        <f>IF('Mapa final SI'!G214="","",'Mapa final SI'!G214)</f>
        <v/>
      </c>
      <c r="D211" s="804"/>
      <c r="E211" s="798" t="str">
        <f>IF('Mapa final SI'!F214="","",'Mapa final SI'!F214)</f>
        <v/>
      </c>
      <c r="F211" s="878" t="str">
        <f>IF('Mapa final SI'!L214="","",'Mapa final SI'!L214)</f>
        <v/>
      </c>
      <c r="G211" s="878" t="str">
        <f>IF('Mapa final SI'!P214="","",'Mapa final SI'!P214)</f>
        <v/>
      </c>
      <c r="H211" s="96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5" t="str">
        <f>IF('Mapa final SI'!AC214="","",'Mapa final SI'!AC214)</f>
        <v/>
      </c>
      <c r="J211" s="355" t="str">
        <f>IF('Mapa final SI'!AE214="","",'Mapa final SI'!AE214)</f>
        <v/>
      </c>
      <c r="K211" s="355" t="str">
        <f t="shared" si="3"/>
        <v/>
      </c>
      <c r="L211" s="355" t="str">
        <f>IF('Mapa final SI'!AH214="","",'Mapa final SI'!AH214)</f>
        <v/>
      </c>
      <c r="M211" s="356" t="str">
        <f>IF('Mapa final SI'!T214="","",'Mapa final SI'!T214)</f>
        <v/>
      </c>
      <c r="N211" s="427"/>
      <c r="O211" s="427"/>
      <c r="P211" s="427"/>
      <c r="Q211" s="428"/>
    </row>
    <row r="212" spans="1:17" ht="43.5" customHeight="1" x14ac:dyDescent="0.25">
      <c r="A212" s="118" t="s">
        <v>832</v>
      </c>
      <c r="B212" s="797"/>
      <c r="C212" s="799"/>
      <c r="D212" s="800"/>
      <c r="E212" s="799"/>
      <c r="F212" s="801"/>
      <c r="G212" s="801"/>
      <c r="H212" s="965"/>
      <c r="I212" s="355" t="str">
        <f>IF('Mapa final SI'!AC215="","",'Mapa final SI'!AC215)</f>
        <v/>
      </c>
      <c r="J212" s="355" t="str">
        <f>IF('Mapa final SI'!AE215="","",'Mapa final SI'!AE215)</f>
        <v/>
      </c>
      <c r="K212" s="355" t="str">
        <f t="shared" si="3"/>
        <v/>
      </c>
      <c r="L212" s="355" t="str">
        <f>IF('Mapa final SI'!AH215="","",'Mapa final SI'!AH215)</f>
        <v/>
      </c>
      <c r="M212" s="356" t="str">
        <f>IF('Mapa final SI'!T215="","",'Mapa final SI'!T215)</f>
        <v/>
      </c>
      <c r="N212" s="427"/>
      <c r="O212" s="427"/>
      <c r="P212" s="427"/>
      <c r="Q212" s="428"/>
    </row>
    <row r="213" spans="1:17" ht="43.5" customHeight="1" x14ac:dyDescent="0.25">
      <c r="A213" s="118" t="s">
        <v>833</v>
      </c>
      <c r="B213" s="797"/>
      <c r="C213" s="799"/>
      <c r="D213" s="800"/>
      <c r="E213" s="799"/>
      <c r="F213" s="801"/>
      <c r="G213" s="801"/>
      <c r="H213" s="965"/>
      <c r="I213" s="355" t="str">
        <f>IF('Mapa final SI'!AC216="","",'Mapa final SI'!AC216)</f>
        <v/>
      </c>
      <c r="J213" s="355" t="str">
        <f>IF('Mapa final SI'!AE216="","",'Mapa final SI'!AE216)</f>
        <v/>
      </c>
      <c r="K213" s="355" t="str">
        <f t="shared" si="3"/>
        <v/>
      </c>
      <c r="L213" s="355" t="str">
        <f>IF('Mapa final SI'!AH216="","",'Mapa final SI'!AH216)</f>
        <v/>
      </c>
      <c r="M213" s="356" t="str">
        <f>IF('Mapa final SI'!T216="","",'Mapa final SI'!T216)</f>
        <v/>
      </c>
      <c r="N213" s="427"/>
      <c r="O213" s="427"/>
      <c r="P213" s="427"/>
      <c r="Q213" s="428"/>
    </row>
    <row r="214" spans="1:17" ht="43.5" customHeight="1" x14ac:dyDescent="0.25">
      <c r="A214" s="118" t="s">
        <v>834</v>
      </c>
      <c r="B214" s="797"/>
      <c r="C214" s="799"/>
      <c r="D214" s="800"/>
      <c r="E214" s="799"/>
      <c r="F214" s="801"/>
      <c r="G214" s="801"/>
      <c r="H214" s="965"/>
      <c r="I214" s="355" t="str">
        <f>IF('Mapa final SI'!AC217="","",'Mapa final SI'!AC217)</f>
        <v/>
      </c>
      <c r="J214" s="355" t="str">
        <f>IF('Mapa final SI'!AE217="","",'Mapa final SI'!AE217)</f>
        <v/>
      </c>
      <c r="K214" s="355" t="str">
        <f t="shared" si="3"/>
        <v/>
      </c>
      <c r="L214" s="355" t="str">
        <f>IF('Mapa final SI'!AH217="","",'Mapa final SI'!AH217)</f>
        <v/>
      </c>
      <c r="M214" s="356" t="str">
        <f>IF('Mapa final SI'!T217="","",'Mapa final SI'!T217)</f>
        <v/>
      </c>
      <c r="N214" s="427"/>
      <c r="O214" s="427"/>
      <c r="P214" s="427"/>
      <c r="Q214" s="428"/>
    </row>
    <row r="215" spans="1:17" ht="43.5" customHeight="1" x14ac:dyDescent="0.25">
      <c r="A215" s="118" t="s">
        <v>835</v>
      </c>
      <c r="B215" s="797"/>
      <c r="C215" s="799"/>
      <c r="D215" s="800"/>
      <c r="E215" s="799"/>
      <c r="F215" s="801"/>
      <c r="G215" s="801"/>
      <c r="H215" s="965"/>
      <c r="I215" s="355" t="str">
        <f>IF('Mapa final SI'!AC218="","",'Mapa final SI'!AC218)</f>
        <v/>
      </c>
      <c r="J215" s="355" t="str">
        <f>IF('Mapa final SI'!AE218="","",'Mapa final SI'!AE218)</f>
        <v/>
      </c>
      <c r="K215" s="355" t="str">
        <f t="shared" si="3"/>
        <v/>
      </c>
      <c r="L215" s="355" t="str">
        <f>IF('Mapa final SI'!AH218="","",'Mapa final SI'!AH218)</f>
        <v/>
      </c>
      <c r="M215" s="356" t="str">
        <f>IF('Mapa final SI'!T218="","",'Mapa final SI'!T218)</f>
        <v/>
      </c>
      <c r="N215" s="427"/>
      <c r="O215" s="427"/>
      <c r="P215" s="427"/>
      <c r="Q215" s="428"/>
    </row>
    <row r="216" spans="1:17" ht="43.5" customHeight="1" x14ac:dyDescent="0.25">
      <c r="A216" s="118" t="s">
        <v>836</v>
      </c>
      <c r="B216" s="797"/>
      <c r="C216" s="799"/>
      <c r="D216" s="800"/>
      <c r="E216" s="799"/>
      <c r="F216" s="801"/>
      <c r="G216" s="801"/>
      <c r="H216" s="879"/>
      <c r="I216" s="355" t="str">
        <f>IF('Mapa final SI'!AC219="","",'Mapa final SI'!AC219)</f>
        <v/>
      </c>
      <c r="J216" s="355" t="str">
        <f>IF('Mapa final SI'!AE219="","",'Mapa final SI'!AE219)</f>
        <v/>
      </c>
      <c r="K216" s="355" t="str">
        <f t="shared" si="3"/>
        <v/>
      </c>
      <c r="L216" s="355" t="str">
        <f>IF('Mapa final SI'!AH219="","",'Mapa final SI'!AH219)</f>
        <v/>
      </c>
      <c r="M216" s="356" t="str">
        <f>IF('Mapa final SI'!T219="","",'Mapa final SI'!T219)</f>
        <v/>
      </c>
      <c r="N216" s="427"/>
      <c r="O216" s="427"/>
      <c r="P216" s="427"/>
      <c r="Q216" s="428"/>
    </row>
    <row r="217" spans="1:17" ht="43.5" customHeight="1" x14ac:dyDescent="0.25">
      <c r="A217" s="118" t="s">
        <v>837</v>
      </c>
      <c r="B217" s="796"/>
      <c r="C217" s="798" t="str">
        <f>IF('Mapa final SI'!G220="","",'Mapa final SI'!G220)</f>
        <v/>
      </c>
      <c r="D217" s="804"/>
      <c r="E217" s="798" t="str">
        <f>IF('Mapa final SI'!F220="","",'Mapa final SI'!F220)</f>
        <v/>
      </c>
      <c r="F217" s="878" t="str">
        <f>IF('Mapa final SI'!L220="","",'Mapa final SI'!L220)</f>
        <v/>
      </c>
      <c r="G217" s="878" t="str">
        <f>IF('Mapa final SI'!P220="","",'Mapa final SI'!P220)</f>
        <v/>
      </c>
      <c r="H217" s="96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5" t="str">
        <f>IF('Mapa final SI'!AC220="","",'Mapa final SI'!AC220)</f>
        <v/>
      </c>
      <c r="J217" s="355" t="str">
        <f>IF('Mapa final SI'!AE220="","",'Mapa final SI'!AE220)</f>
        <v/>
      </c>
      <c r="K217" s="355" t="str">
        <f t="shared" si="3"/>
        <v/>
      </c>
      <c r="L217" s="355" t="str">
        <f>IF('Mapa final SI'!AH220="","",'Mapa final SI'!AH220)</f>
        <v/>
      </c>
      <c r="M217" s="356" t="str">
        <f>IF('Mapa final SI'!T220="","",'Mapa final SI'!T220)</f>
        <v/>
      </c>
      <c r="N217" s="427"/>
      <c r="O217" s="427"/>
      <c r="P217" s="427"/>
      <c r="Q217" s="428"/>
    </row>
    <row r="218" spans="1:17" ht="43.5" customHeight="1" x14ac:dyDescent="0.25">
      <c r="A218" s="118" t="s">
        <v>838</v>
      </c>
      <c r="B218" s="797"/>
      <c r="C218" s="799"/>
      <c r="D218" s="800"/>
      <c r="E218" s="799"/>
      <c r="F218" s="801"/>
      <c r="G218" s="801"/>
      <c r="H218" s="965"/>
      <c r="I218" s="355" t="str">
        <f>IF('Mapa final SI'!AC221="","",'Mapa final SI'!AC221)</f>
        <v/>
      </c>
      <c r="J218" s="355" t="str">
        <f>IF('Mapa final SI'!AE221="","",'Mapa final SI'!AE221)</f>
        <v/>
      </c>
      <c r="K218" s="355" t="str">
        <f t="shared" si="3"/>
        <v/>
      </c>
      <c r="L218" s="355" t="str">
        <f>IF('Mapa final SI'!AH221="","",'Mapa final SI'!AH221)</f>
        <v/>
      </c>
      <c r="M218" s="356" t="str">
        <f>IF('Mapa final SI'!T221="","",'Mapa final SI'!T221)</f>
        <v/>
      </c>
      <c r="N218" s="427"/>
      <c r="O218" s="427"/>
      <c r="P218" s="427"/>
      <c r="Q218" s="428"/>
    </row>
    <row r="219" spans="1:17" ht="43.5" customHeight="1" x14ac:dyDescent="0.25">
      <c r="A219" s="118" t="s">
        <v>839</v>
      </c>
      <c r="B219" s="797"/>
      <c r="C219" s="799"/>
      <c r="D219" s="800"/>
      <c r="E219" s="799"/>
      <c r="F219" s="801"/>
      <c r="G219" s="801"/>
      <c r="H219" s="965"/>
      <c r="I219" s="355" t="str">
        <f>IF('Mapa final SI'!AC222="","",'Mapa final SI'!AC222)</f>
        <v/>
      </c>
      <c r="J219" s="355" t="str">
        <f>IF('Mapa final SI'!AE222="","",'Mapa final SI'!AE222)</f>
        <v/>
      </c>
      <c r="K219" s="355" t="str">
        <f t="shared" si="3"/>
        <v/>
      </c>
      <c r="L219" s="355" t="str">
        <f>IF('Mapa final SI'!AH222="","",'Mapa final SI'!AH222)</f>
        <v/>
      </c>
      <c r="M219" s="356" t="str">
        <f>IF('Mapa final SI'!T222="","",'Mapa final SI'!T222)</f>
        <v/>
      </c>
      <c r="N219" s="427"/>
      <c r="O219" s="427"/>
      <c r="P219" s="427"/>
      <c r="Q219" s="428"/>
    </row>
    <row r="220" spans="1:17" ht="43.5" customHeight="1" x14ac:dyDescent="0.25">
      <c r="A220" s="118" t="s">
        <v>840</v>
      </c>
      <c r="B220" s="797"/>
      <c r="C220" s="799"/>
      <c r="D220" s="800"/>
      <c r="E220" s="799"/>
      <c r="F220" s="801"/>
      <c r="G220" s="801"/>
      <c r="H220" s="965"/>
      <c r="I220" s="355" t="str">
        <f>IF('Mapa final SI'!AC223="","",'Mapa final SI'!AC223)</f>
        <v/>
      </c>
      <c r="J220" s="355" t="str">
        <f>IF('Mapa final SI'!AE223="","",'Mapa final SI'!AE223)</f>
        <v/>
      </c>
      <c r="K220" s="355" t="str">
        <f t="shared" si="3"/>
        <v/>
      </c>
      <c r="L220" s="355" t="str">
        <f>IF('Mapa final SI'!AH223="","",'Mapa final SI'!AH223)</f>
        <v/>
      </c>
      <c r="M220" s="356" t="str">
        <f>IF('Mapa final SI'!T223="","",'Mapa final SI'!T223)</f>
        <v/>
      </c>
      <c r="N220" s="427"/>
      <c r="O220" s="427"/>
      <c r="P220" s="427"/>
      <c r="Q220" s="428"/>
    </row>
    <row r="221" spans="1:17" ht="43.5" customHeight="1" x14ac:dyDescent="0.25">
      <c r="A221" s="118" t="s">
        <v>841</v>
      </c>
      <c r="B221" s="797"/>
      <c r="C221" s="799"/>
      <c r="D221" s="800"/>
      <c r="E221" s="799"/>
      <c r="F221" s="801"/>
      <c r="G221" s="801"/>
      <c r="H221" s="965"/>
      <c r="I221" s="355" t="str">
        <f>IF('Mapa final SI'!AC224="","",'Mapa final SI'!AC224)</f>
        <v/>
      </c>
      <c r="J221" s="355" t="str">
        <f>IF('Mapa final SI'!AE224="","",'Mapa final SI'!AE224)</f>
        <v/>
      </c>
      <c r="K221" s="355" t="str">
        <f t="shared" si="3"/>
        <v/>
      </c>
      <c r="L221" s="355" t="str">
        <f>IF('Mapa final SI'!AH224="","",'Mapa final SI'!AH224)</f>
        <v/>
      </c>
      <c r="M221" s="356" t="str">
        <f>IF('Mapa final SI'!T224="","",'Mapa final SI'!T224)</f>
        <v/>
      </c>
      <c r="N221" s="427"/>
      <c r="O221" s="427"/>
      <c r="P221" s="427"/>
      <c r="Q221" s="428"/>
    </row>
    <row r="222" spans="1:17" ht="43.5" customHeight="1" x14ac:dyDescent="0.25">
      <c r="A222" s="118" t="s">
        <v>842</v>
      </c>
      <c r="B222" s="797"/>
      <c r="C222" s="799"/>
      <c r="D222" s="800"/>
      <c r="E222" s="799"/>
      <c r="F222" s="801"/>
      <c r="G222" s="801"/>
      <c r="H222" s="879"/>
      <c r="I222" s="355" t="str">
        <f>IF('Mapa final SI'!AC225="","",'Mapa final SI'!AC225)</f>
        <v/>
      </c>
      <c r="J222" s="355" t="str">
        <f>IF('Mapa final SI'!AE225="","",'Mapa final SI'!AE225)</f>
        <v/>
      </c>
      <c r="K222" s="355" t="str">
        <f t="shared" si="3"/>
        <v/>
      </c>
      <c r="L222" s="355" t="str">
        <f>IF('Mapa final SI'!AH225="","",'Mapa final SI'!AH225)</f>
        <v/>
      </c>
      <c r="M222" s="356" t="str">
        <f>IF('Mapa final SI'!T225="","",'Mapa final SI'!T225)</f>
        <v/>
      </c>
      <c r="N222" s="427"/>
      <c r="O222" s="427"/>
      <c r="P222" s="427"/>
      <c r="Q222" s="428"/>
    </row>
    <row r="223" spans="1:17" ht="43.5" customHeight="1" x14ac:dyDescent="0.25">
      <c r="A223" s="118" t="s">
        <v>843</v>
      </c>
      <c r="B223" s="796"/>
      <c r="C223" s="798" t="str">
        <f>IF('Mapa final SI'!G226="","",'Mapa final SI'!G226)</f>
        <v/>
      </c>
      <c r="D223" s="804"/>
      <c r="E223" s="798" t="str">
        <f>IF('Mapa final SI'!F226="","",'Mapa final SI'!F226)</f>
        <v/>
      </c>
      <c r="F223" s="878" t="str">
        <f>IF('Mapa final SI'!L226="","",'Mapa final SI'!L226)</f>
        <v/>
      </c>
      <c r="G223" s="878" t="str">
        <f>IF('Mapa final SI'!P226="","",'Mapa final SI'!P226)</f>
        <v/>
      </c>
      <c r="H223" s="96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5" t="str">
        <f>IF('Mapa final SI'!AC226="","",'Mapa final SI'!AC226)</f>
        <v/>
      </c>
      <c r="J223" s="355" t="str">
        <f>IF('Mapa final SI'!AE226="","",'Mapa final SI'!AE226)</f>
        <v/>
      </c>
      <c r="K223" s="355" t="str">
        <f t="shared" si="3"/>
        <v/>
      </c>
      <c r="L223" s="355" t="str">
        <f>IF('Mapa final SI'!AH226="","",'Mapa final SI'!AH226)</f>
        <v/>
      </c>
      <c r="M223" s="356" t="str">
        <f>IF('Mapa final SI'!T226="","",'Mapa final SI'!T226)</f>
        <v/>
      </c>
      <c r="N223" s="427"/>
      <c r="O223" s="427"/>
      <c r="P223" s="427"/>
      <c r="Q223" s="428"/>
    </row>
    <row r="224" spans="1:17" ht="43.5" customHeight="1" x14ac:dyDescent="0.25">
      <c r="A224" s="118" t="s">
        <v>844</v>
      </c>
      <c r="B224" s="797"/>
      <c r="C224" s="799"/>
      <c r="D224" s="800"/>
      <c r="E224" s="799"/>
      <c r="F224" s="801"/>
      <c r="G224" s="801"/>
      <c r="H224" s="965"/>
      <c r="I224" s="355" t="str">
        <f>IF('Mapa final SI'!AC227="","",'Mapa final SI'!AC227)</f>
        <v/>
      </c>
      <c r="J224" s="355" t="str">
        <f>IF('Mapa final SI'!AE227="","",'Mapa final SI'!AE227)</f>
        <v/>
      </c>
      <c r="K224" s="355" t="str">
        <f t="shared" si="3"/>
        <v/>
      </c>
      <c r="L224" s="355" t="str">
        <f>IF('Mapa final SI'!AH227="","",'Mapa final SI'!AH227)</f>
        <v/>
      </c>
      <c r="M224" s="356" t="str">
        <f>IF('Mapa final SI'!T227="","",'Mapa final SI'!T227)</f>
        <v/>
      </c>
      <c r="N224" s="427"/>
      <c r="O224" s="427"/>
      <c r="P224" s="427"/>
      <c r="Q224" s="428"/>
    </row>
    <row r="225" spans="1:17" ht="43.5" customHeight="1" x14ac:dyDescent="0.25">
      <c r="A225" s="118" t="s">
        <v>845</v>
      </c>
      <c r="B225" s="797"/>
      <c r="C225" s="799"/>
      <c r="D225" s="800"/>
      <c r="E225" s="799"/>
      <c r="F225" s="801"/>
      <c r="G225" s="801"/>
      <c r="H225" s="965"/>
      <c r="I225" s="355" t="str">
        <f>IF('Mapa final SI'!AC228="","",'Mapa final SI'!AC228)</f>
        <v/>
      </c>
      <c r="J225" s="355" t="str">
        <f>IF('Mapa final SI'!AE228="","",'Mapa final SI'!AE228)</f>
        <v/>
      </c>
      <c r="K225" s="355" t="str">
        <f t="shared" si="3"/>
        <v/>
      </c>
      <c r="L225" s="355" t="str">
        <f>IF('Mapa final SI'!AH228="","",'Mapa final SI'!AH228)</f>
        <v/>
      </c>
      <c r="M225" s="356" t="str">
        <f>IF('Mapa final SI'!T228="","",'Mapa final SI'!T228)</f>
        <v/>
      </c>
      <c r="N225" s="427"/>
      <c r="O225" s="427"/>
      <c r="P225" s="427"/>
      <c r="Q225" s="428"/>
    </row>
    <row r="226" spans="1:17" ht="43.5" customHeight="1" x14ac:dyDescent="0.25">
      <c r="A226" s="118" t="s">
        <v>846</v>
      </c>
      <c r="B226" s="797"/>
      <c r="C226" s="799"/>
      <c r="D226" s="800"/>
      <c r="E226" s="799"/>
      <c r="F226" s="801"/>
      <c r="G226" s="801"/>
      <c r="H226" s="965"/>
      <c r="I226" s="355" t="str">
        <f>IF('Mapa final SI'!AC229="","",'Mapa final SI'!AC229)</f>
        <v/>
      </c>
      <c r="J226" s="355" t="str">
        <f>IF('Mapa final SI'!AE229="","",'Mapa final SI'!AE229)</f>
        <v/>
      </c>
      <c r="K226" s="355" t="str">
        <f t="shared" si="3"/>
        <v/>
      </c>
      <c r="L226" s="355" t="str">
        <f>IF('Mapa final SI'!AH229="","",'Mapa final SI'!AH229)</f>
        <v/>
      </c>
      <c r="M226" s="356" t="str">
        <f>IF('Mapa final SI'!T229="","",'Mapa final SI'!T229)</f>
        <v/>
      </c>
      <c r="N226" s="427"/>
      <c r="O226" s="427"/>
      <c r="P226" s="427"/>
      <c r="Q226" s="428"/>
    </row>
    <row r="227" spans="1:17" ht="43.5" customHeight="1" x14ac:dyDescent="0.25">
      <c r="A227" s="118" t="s">
        <v>847</v>
      </c>
      <c r="B227" s="797"/>
      <c r="C227" s="799"/>
      <c r="D227" s="800"/>
      <c r="E227" s="799"/>
      <c r="F227" s="801"/>
      <c r="G227" s="801"/>
      <c r="H227" s="965"/>
      <c r="I227" s="355" t="str">
        <f>IF('Mapa final SI'!AC230="","",'Mapa final SI'!AC230)</f>
        <v/>
      </c>
      <c r="J227" s="355" t="str">
        <f>IF('Mapa final SI'!AE230="","",'Mapa final SI'!AE230)</f>
        <v/>
      </c>
      <c r="K227" s="355" t="str">
        <f t="shared" si="3"/>
        <v/>
      </c>
      <c r="L227" s="355" t="str">
        <f>IF('Mapa final SI'!AH230="","",'Mapa final SI'!AH230)</f>
        <v/>
      </c>
      <c r="M227" s="356" t="str">
        <f>IF('Mapa final SI'!T230="","",'Mapa final SI'!T230)</f>
        <v/>
      </c>
      <c r="N227" s="427"/>
      <c r="O227" s="427"/>
      <c r="P227" s="427"/>
      <c r="Q227" s="428"/>
    </row>
    <row r="228" spans="1:17" ht="43.5" customHeight="1" x14ac:dyDescent="0.25">
      <c r="A228" s="118" t="s">
        <v>848</v>
      </c>
      <c r="B228" s="797"/>
      <c r="C228" s="799"/>
      <c r="D228" s="800"/>
      <c r="E228" s="799"/>
      <c r="F228" s="801"/>
      <c r="G228" s="801"/>
      <c r="H228" s="879"/>
      <c r="I228" s="355" t="str">
        <f>IF('Mapa final SI'!AC231="","",'Mapa final SI'!AC231)</f>
        <v/>
      </c>
      <c r="J228" s="355" t="str">
        <f>IF('Mapa final SI'!AE231="","",'Mapa final SI'!AE231)</f>
        <v/>
      </c>
      <c r="K228" s="355" t="str">
        <f t="shared" si="3"/>
        <v/>
      </c>
      <c r="L228" s="355" t="str">
        <f>IF('Mapa final SI'!AH231="","",'Mapa final SI'!AH231)</f>
        <v/>
      </c>
      <c r="M228" s="356" t="str">
        <f>IF('Mapa final SI'!T231="","",'Mapa final SI'!T231)</f>
        <v/>
      </c>
      <c r="N228" s="427"/>
      <c r="O228" s="427"/>
      <c r="P228" s="427"/>
      <c r="Q228" s="428"/>
    </row>
    <row r="229" spans="1:17" ht="43.5" customHeight="1" x14ac:dyDescent="0.25">
      <c r="A229" s="118" t="s">
        <v>849</v>
      </c>
      <c r="B229" s="796"/>
      <c r="C229" s="798" t="str">
        <f>IF('Mapa final SI'!G232="","",'Mapa final SI'!G232)</f>
        <v/>
      </c>
      <c r="D229" s="804"/>
      <c r="E229" s="798" t="str">
        <f>IF('Mapa final SI'!F232="","",'Mapa final SI'!F232)</f>
        <v/>
      </c>
      <c r="F229" s="878" t="str">
        <f>IF('Mapa final SI'!L232="","",'Mapa final SI'!L232)</f>
        <v/>
      </c>
      <c r="G229" s="878" t="str">
        <f>IF('Mapa final SI'!P232="","",'Mapa final SI'!P232)</f>
        <v/>
      </c>
      <c r="H229" s="96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5" t="str">
        <f>IF('Mapa final SI'!AC232="","",'Mapa final SI'!AC232)</f>
        <v/>
      </c>
      <c r="J229" s="355" t="str">
        <f>IF('Mapa final SI'!AE232="","",'Mapa final SI'!AE232)</f>
        <v/>
      </c>
      <c r="K229" s="355" t="str">
        <f t="shared" si="3"/>
        <v/>
      </c>
      <c r="L229" s="355" t="str">
        <f>IF('Mapa final SI'!AH232="","",'Mapa final SI'!AH232)</f>
        <v/>
      </c>
      <c r="M229" s="356" t="str">
        <f>IF('Mapa final SI'!T232="","",'Mapa final SI'!T232)</f>
        <v/>
      </c>
      <c r="N229" s="427"/>
      <c r="O229" s="427"/>
      <c r="P229" s="427"/>
      <c r="Q229" s="428"/>
    </row>
    <row r="230" spans="1:17" ht="43.5" customHeight="1" x14ac:dyDescent="0.25">
      <c r="A230" s="118" t="s">
        <v>850</v>
      </c>
      <c r="B230" s="797"/>
      <c r="C230" s="799"/>
      <c r="D230" s="800"/>
      <c r="E230" s="799"/>
      <c r="F230" s="801"/>
      <c r="G230" s="801"/>
      <c r="H230" s="965"/>
      <c r="I230" s="355" t="str">
        <f>IF('Mapa final SI'!AC233="","",'Mapa final SI'!AC233)</f>
        <v/>
      </c>
      <c r="J230" s="355" t="str">
        <f>IF('Mapa final SI'!AE233="","",'Mapa final SI'!AE233)</f>
        <v/>
      </c>
      <c r="K230" s="355" t="str">
        <f t="shared" si="3"/>
        <v/>
      </c>
      <c r="L230" s="355" t="str">
        <f>IF('Mapa final SI'!AH233="","",'Mapa final SI'!AH233)</f>
        <v/>
      </c>
      <c r="M230" s="356" t="str">
        <f>IF('Mapa final SI'!T233="","",'Mapa final SI'!T233)</f>
        <v/>
      </c>
      <c r="N230" s="427"/>
      <c r="O230" s="427"/>
      <c r="P230" s="427"/>
      <c r="Q230" s="428"/>
    </row>
    <row r="231" spans="1:17" ht="43.5" customHeight="1" x14ac:dyDescent="0.25">
      <c r="A231" s="118" t="s">
        <v>851</v>
      </c>
      <c r="B231" s="797"/>
      <c r="C231" s="799"/>
      <c r="D231" s="800"/>
      <c r="E231" s="799"/>
      <c r="F231" s="801"/>
      <c r="G231" s="801"/>
      <c r="H231" s="965"/>
      <c r="I231" s="355" t="str">
        <f>IF('Mapa final SI'!AC234="","",'Mapa final SI'!AC234)</f>
        <v/>
      </c>
      <c r="J231" s="355" t="str">
        <f>IF('Mapa final SI'!AE234="","",'Mapa final SI'!AE234)</f>
        <v/>
      </c>
      <c r="K231" s="355" t="str">
        <f t="shared" si="3"/>
        <v/>
      </c>
      <c r="L231" s="355" t="str">
        <f>IF('Mapa final SI'!AH234="","",'Mapa final SI'!AH234)</f>
        <v/>
      </c>
      <c r="M231" s="356" t="str">
        <f>IF('Mapa final SI'!T234="","",'Mapa final SI'!T234)</f>
        <v/>
      </c>
      <c r="N231" s="427"/>
      <c r="O231" s="427"/>
      <c r="P231" s="427"/>
      <c r="Q231" s="428"/>
    </row>
    <row r="232" spans="1:17" ht="43.5" customHeight="1" x14ac:dyDescent="0.25">
      <c r="A232" s="118" t="s">
        <v>852</v>
      </c>
      <c r="B232" s="797"/>
      <c r="C232" s="799"/>
      <c r="D232" s="800"/>
      <c r="E232" s="799"/>
      <c r="F232" s="801"/>
      <c r="G232" s="801"/>
      <c r="H232" s="965"/>
      <c r="I232" s="355" t="str">
        <f>IF('Mapa final SI'!AC235="","",'Mapa final SI'!AC235)</f>
        <v/>
      </c>
      <c r="J232" s="355" t="str">
        <f>IF('Mapa final SI'!AE235="","",'Mapa final SI'!AE235)</f>
        <v/>
      </c>
      <c r="K232" s="355" t="str">
        <f t="shared" si="3"/>
        <v/>
      </c>
      <c r="L232" s="355" t="str">
        <f>IF('Mapa final SI'!AH235="","",'Mapa final SI'!AH235)</f>
        <v/>
      </c>
      <c r="M232" s="356" t="str">
        <f>IF('Mapa final SI'!T235="","",'Mapa final SI'!T235)</f>
        <v/>
      </c>
      <c r="N232" s="427"/>
      <c r="O232" s="427"/>
      <c r="P232" s="427"/>
      <c r="Q232" s="428"/>
    </row>
    <row r="233" spans="1:17" ht="43.5" customHeight="1" x14ac:dyDescent="0.25">
      <c r="A233" s="118" t="s">
        <v>853</v>
      </c>
      <c r="B233" s="797"/>
      <c r="C233" s="799"/>
      <c r="D233" s="800"/>
      <c r="E233" s="799"/>
      <c r="F233" s="801"/>
      <c r="G233" s="801"/>
      <c r="H233" s="965"/>
      <c r="I233" s="355" t="str">
        <f>IF('Mapa final SI'!AC236="","",'Mapa final SI'!AC236)</f>
        <v/>
      </c>
      <c r="J233" s="355" t="str">
        <f>IF('Mapa final SI'!AE236="","",'Mapa final SI'!AE236)</f>
        <v/>
      </c>
      <c r="K233" s="355" t="str">
        <f t="shared" si="3"/>
        <v/>
      </c>
      <c r="L233" s="355" t="str">
        <f>IF('Mapa final SI'!AH236="","",'Mapa final SI'!AH236)</f>
        <v/>
      </c>
      <c r="M233" s="356" t="str">
        <f>IF('Mapa final SI'!T236="","",'Mapa final SI'!T236)</f>
        <v/>
      </c>
      <c r="N233" s="427"/>
      <c r="O233" s="427"/>
      <c r="P233" s="427"/>
      <c r="Q233" s="428"/>
    </row>
    <row r="234" spans="1:17" ht="43.5" customHeight="1" x14ac:dyDescent="0.25">
      <c r="A234" s="118" t="s">
        <v>854</v>
      </c>
      <c r="B234" s="797"/>
      <c r="C234" s="799"/>
      <c r="D234" s="800"/>
      <c r="E234" s="799"/>
      <c r="F234" s="801"/>
      <c r="G234" s="801"/>
      <c r="H234" s="879"/>
      <c r="I234" s="355" t="str">
        <f>IF('Mapa final SI'!AC237="","",'Mapa final SI'!AC237)</f>
        <v/>
      </c>
      <c r="J234" s="355" t="str">
        <f>IF('Mapa final SI'!AE237="","",'Mapa final SI'!AE237)</f>
        <v/>
      </c>
      <c r="K234" s="355" t="str">
        <f t="shared" si="3"/>
        <v/>
      </c>
      <c r="L234" s="355" t="str">
        <f>IF('Mapa final SI'!AH237="","",'Mapa final SI'!AH237)</f>
        <v/>
      </c>
      <c r="M234" s="356" t="str">
        <f>IF('Mapa final SI'!T237="","",'Mapa final SI'!T237)</f>
        <v/>
      </c>
      <c r="N234" s="427"/>
      <c r="O234" s="427"/>
      <c r="P234" s="427"/>
      <c r="Q234" s="428"/>
    </row>
    <row r="235" spans="1:17" ht="43.5" customHeight="1" x14ac:dyDescent="0.25">
      <c r="A235" s="118" t="s">
        <v>855</v>
      </c>
      <c r="B235" s="796"/>
      <c r="C235" s="798" t="str">
        <f>IF('Mapa final SI'!G238="","",'Mapa final SI'!G238)</f>
        <v/>
      </c>
      <c r="D235" s="804"/>
      <c r="E235" s="798" t="str">
        <f>IF('Mapa final SI'!F238="","",'Mapa final SI'!F238)</f>
        <v/>
      </c>
      <c r="F235" s="878" t="str">
        <f>IF('Mapa final SI'!L238="","",'Mapa final SI'!L238)</f>
        <v/>
      </c>
      <c r="G235" s="878" t="str">
        <f>IF('Mapa final SI'!P238="","",'Mapa final SI'!P238)</f>
        <v/>
      </c>
      <c r="H235" s="96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5" t="str">
        <f>IF('Mapa final SI'!AC238="","",'Mapa final SI'!AC238)</f>
        <v/>
      </c>
      <c r="J235" s="355" t="str">
        <f>IF('Mapa final SI'!AE238="","",'Mapa final SI'!AE238)</f>
        <v/>
      </c>
      <c r="K235" s="355" t="str">
        <f t="shared" si="3"/>
        <v/>
      </c>
      <c r="L235" s="355" t="str">
        <f>IF('Mapa final SI'!AH238="","",'Mapa final SI'!AH238)</f>
        <v/>
      </c>
      <c r="M235" s="356" t="str">
        <f>IF('Mapa final SI'!T238="","",'Mapa final SI'!T238)</f>
        <v/>
      </c>
      <c r="N235" s="427"/>
      <c r="O235" s="427"/>
      <c r="P235" s="427"/>
      <c r="Q235" s="428"/>
    </row>
    <row r="236" spans="1:17" ht="43.5" customHeight="1" x14ac:dyDescent="0.25">
      <c r="A236" s="118" t="s">
        <v>856</v>
      </c>
      <c r="B236" s="797"/>
      <c r="C236" s="799"/>
      <c r="D236" s="800"/>
      <c r="E236" s="799"/>
      <c r="F236" s="801"/>
      <c r="G236" s="801"/>
      <c r="H236" s="965"/>
      <c r="I236" s="355" t="str">
        <f>IF('Mapa final SI'!AC239="","",'Mapa final SI'!AC239)</f>
        <v/>
      </c>
      <c r="J236" s="355" t="str">
        <f>IF('Mapa final SI'!AE239="","",'Mapa final SI'!AE239)</f>
        <v/>
      </c>
      <c r="K236" s="355" t="str">
        <f t="shared" si="3"/>
        <v/>
      </c>
      <c r="L236" s="355" t="str">
        <f>IF('Mapa final SI'!AH239="","",'Mapa final SI'!AH239)</f>
        <v/>
      </c>
      <c r="M236" s="356" t="str">
        <f>IF('Mapa final SI'!T239="","",'Mapa final SI'!T239)</f>
        <v/>
      </c>
      <c r="N236" s="427"/>
      <c r="O236" s="427"/>
      <c r="P236" s="427"/>
      <c r="Q236" s="428"/>
    </row>
    <row r="237" spans="1:17" ht="43.5" customHeight="1" x14ac:dyDescent="0.25">
      <c r="A237" s="118" t="s">
        <v>857</v>
      </c>
      <c r="B237" s="797"/>
      <c r="C237" s="799"/>
      <c r="D237" s="800"/>
      <c r="E237" s="799"/>
      <c r="F237" s="801"/>
      <c r="G237" s="801"/>
      <c r="H237" s="965"/>
      <c r="I237" s="355" t="str">
        <f>IF('Mapa final SI'!AC240="","",'Mapa final SI'!AC240)</f>
        <v/>
      </c>
      <c r="J237" s="355" t="str">
        <f>IF('Mapa final SI'!AE240="","",'Mapa final SI'!AE240)</f>
        <v/>
      </c>
      <c r="K237" s="355" t="str">
        <f t="shared" si="3"/>
        <v/>
      </c>
      <c r="L237" s="355" t="str">
        <f>IF('Mapa final SI'!AH240="","",'Mapa final SI'!AH240)</f>
        <v/>
      </c>
      <c r="M237" s="356" t="str">
        <f>IF('Mapa final SI'!T240="","",'Mapa final SI'!T240)</f>
        <v/>
      </c>
      <c r="N237" s="427"/>
      <c r="O237" s="427"/>
      <c r="P237" s="427"/>
      <c r="Q237" s="428"/>
    </row>
    <row r="238" spans="1:17" ht="43.5" customHeight="1" x14ac:dyDescent="0.25">
      <c r="A238" s="118" t="s">
        <v>858</v>
      </c>
      <c r="B238" s="797"/>
      <c r="C238" s="799"/>
      <c r="D238" s="800"/>
      <c r="E238" s="799"/>
      <c r="F238" s="801"/>
      <c r="G238" s="801"/>
      <c r="H238" s="965"/>
      <c r="I238" s="355" t="str">
        <f>IF('Mapa final SI'!AC241="","",'Mapa final SI'!AC241)</f>
        <v/>
      </c>
      <c r="J238" s="355" t="str">
        <f>IF('Mapa final SI'!AE241="","",'Mapa final SI'!AE241)</f>
        <v/>
      </c>
      <c r="K238" s="355" t="str">
        <f t="shared" si="3"/>
        <v/>
      </c>
      <c r="L238" s="355" t="str">
        <f>IF('Mapa final SI'!AH241="","",'Mapa final SI'!AH241)</f>
        <v/>
      </c>
      <c r="M238" s="356" t="str">
        <f>IF('Mapa final SI'!T241="","",'Mapa final SI'!T241)</f>
        <v/>
      </c>
      <c r="N238" s="427"/>
      <c r="O238" s="427"/>
      <c r="P238" s="427"/>
      <c r="Q238" s="428"/>
    </row>
    <row r="239" spans="1:17" ht="43.5" customHeight="1" x14ac:dyDescent="0.25">
      <c r="A239" s="118" t="s">
        <v>859</v>
      </c>
      <c r="B239" s="797"/>
      <c r="C239" s="799"/>
      <c r="D239" s="800"/>
      <c r="E239" s="799"/>
      <c r="F239" s="801"/>
      <c r="G239" s="801"/>
      <c r="H239" s="965"/>
      <c r="I239" s="355" t="str">
        <f>IF('Mapa final SI'!AC242="","",'Mapa final SI'!AC242)</f>
        <v/>
      </c>
      <c r="J239" s="355" t="str">
        <f>IF('Mapa final SI'!AE242="","",'Mapa final SI'!AE242)</f>
        <v/>
      </c>
      <c r="K239" s="355" t="str">
        <f t="shared" si="3"/>
        <v/>
      </c>
      <c r="L239" s="355" t="str">
        <f>IF('Mapa final SI'!AH242="","",'Mapa final SI'!AH242)</f>
        <v/>
      </c>
      <c r="M239" s="356" t="str">
        <f>IF('Mapa final SI'!T242="","",'Mapa final SI'!T242)</f>
        <v/>
      </c>
      <c r="N239" s="427"/>
      <c r="O239" s="427"/>
      <c r="P239" s="427"/>
      <c r="Q239" s="428"/>
    </row>
    <row r="240" spans="1:17" ht="43.5" customHeight="1" x14ac:dyDescent="0.25">
      <c r="A240" s="118" t="s">
        <v>860</v>
      </c>
      <c r="B240" s="797"/>
      <c r="C240" s="799"/>
      <c r="D240" s="800"/>
      <c r="E240" s="799"/>
      <c r="F240" s="801"/>
      <c r="G240" s="801"/>
      <c r="H240" s="879"/>
      <c r="I240" s="355" t="str">
        <f>IF('Mapa final SI'!AC243="","",'Mapa final SI'!AC243)</f>
        <v/>
      </c>
      <c r="J240" s="355" t="str">
        <f>IF('Mapa final SI'!AE243="","",'Mapa final SI'!AE243)</f>
        <v/>
      </c>
      <c r="K240" s="355" t="str">
        <f t="shared" si="3"/>
        <v/>
      </c>
      <c r="L240" s="355" t="str">
        <f>IF('Mapa final SI'!AH243="","",'Mapa final SI'!AH243)</f>
        <v/>
      </c>
      <c r="M240" s="356" t="str">
        <f>IF('Mapa final SI'!T243="","",'Mapa final SI'!T243)</f>
        <v/>
      </c>
      <c r="N240" s="427"/>
      <c r="O240" s="427"/>
      <c r="P240" s="427"/>
      <c r="Q240" s="428"/>
    </row>
    <row r="241" spans="1:17" ht="43.5" customHeight="1" x14ac:dyDescent="0.25">
      <c r="A241" s="118" t="s">
        <v>861</v>
      </c>
      <c r="B241" s="796"/>
      <c r="C241" s="798" t="str">
        <f>IF('Mapa final SI'!G244="","",'Mapa final SI'!G244)</f>
        <v/>
      </c>
      <c r="D241" s="804"/>
      <c r="E241" s="798" t="str">
        <f>IF('Mapa final SI'!F244="","",'Mapa final SI'!F244)</f>
        <v/>
      </c>
      <c r="F241" s="878" t="str">
        <f>IF('Mapa final SI'!L244="","",'Mapa final SI'!L244)</f>
        <v/>
      </c>
      <c r="G241" s="878" t="str">
        <f>IF('Mapa final SI'!P244="","",'Mapa final SI'!P244)</f>
        <v/>
      </c>
      <c r="H241" s="96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5" t="str">
        <f>IF('Mapa final SI'!AC244="","",'Mapa final SI'!AC244)</f>
        <v/>
      </c>
      <c r="J241" s="355" t="str">
        <f>IF('Mapa final SI'!AE244="","",'Mapa final SI'!AE244)</f>
        <v/>
      </c>
      <c r="K241" s="355" t="str">
        <f t="shared" si="3"/>
        <v/>
      </c>
      <c r="L241" s="355" t="str">
        <f>IF('Mapa final SI'!AH244="","",'Mapa final SI'!AH244)</f>
        <v/>
      </c>
      <c r="M241" s="356" t="str">
        <f>IF('Mapa final SI'!T244="","",'Mapa final SI'!T244)</f>
        <v/>
      </c>
      <c r="N241" s="427"/>
      <c r="O241" s="427"/>
      <c r="P241" s="427"/>
      <c r="Q241" s="428"/>
    </row>
    <row r="242" spans="1:17" ht="43.5" customHeight="1" x14ac:dyDescent="0.25">
      <c r="A242" s="118" t="s">
        <v>862</v>
      </c>
      <c r="B242" s="797"/>
      <c r="C242" s="799"/>
      <c r="D242" s="800"/>
      <c r="E242" s="799"/>
      <c r="F242" s="801"/>
      <c r="G242" s="801"/>
      <c r="H242" s="965"/>
      <c r="I242" s="355" t="str">
        <f>IF('Mapa final SI'!AC245="","",'Mapa final SI'!AC245)</f>
        <v/>
      </c>
      <c r="J242" s="355" t="str">
        <f>IF('Mapa final SI'!AE245="","",'Mapa final SI'!AE245)</f>
        <v/>
      </c>
      <c r="K242" s="355" t="str">
        <f t="shared" si="3"/>
        <v/>
      </c>
      <c r="L242" s="355" t="str">
        <f>IF('Mapa final SI'!AH245="","",'Mapa final SI'!AH245)</f>
        <v/>
      </c>
      <c r="M242" s="356" t="str">
        <f>IF('Mapa final SI'!T245="","",'Mapa final SI'!T245)</f>
        <v/>
      </c>
      <c r="N242" s="427"/>
      <c r="O242" s="427"/>
      <c r="P242" s="427"/>
      <c r="Q242" s="428"/>
    </row>
    <row r="243" spans="1:17" ht="43.5" customHeight="1" x14ac:dyDescent="0.25">
      <c r="A243" s="118" t="s">
        <v>863</v>
      </c>
      <c r="B243" s="797"/>
      <c r="C243" s="799"/>
      <c r="D243" s="800"/>
      <c r="E243" s="799"/>
      <c r="F243" s="801"/>
      <c r="G243" s="801"/>
      <c r="H243" s="965"/>
      <c r="I243" s="355" t="str">
        <f>IF('Mapa final SI'!AC246="","",'Mapa final SI'!AC246)</f>
        <v/>
      </c>
      <c r="J243" s="355" t="str">
        <f>IF('Mapa final SI'!AE246="","",'Mapa final SI'!AE246)</f>
        <v/>
      </c>
      <c r="K243" s="355" t="str">
        <f t="shared" si="3"/>
        <v/>
      </c>
      <c r="L243" s="355" t="str">
        <f>IF('Mapa final SI'!AH246="","",'Mapa final SI'!AH246)</f>
        <v/>
      </c>
      <c r="M243" s="356" t="str">
        <f>IF('Mapa final SI'!T246="","",'Mapa final SI'!T246)</f>
        <v/>
      </c>
      <c r="N243" s="427"/>
      <c r="O243" s="427"/>
      <c r="P243" s="427"/>
      <c r="Q243" s="428"/>
    </row>
    <row r="244" spans="1:17" ht="43.5" customHeight="1" x14ac:dyDescent="0.25">
      <c r="A244" s="118" t="s">
        <v>864</v>
      </c>
      <c r="B244" s="797"/>
      <c r="C244" s="799"/>
      <c r="D244" s="800"/>
      <c r="E244" s="799"/>
      <c r="F244" s="801"/>
      <c r="G244" s="801"/>
      <c r="H244" s="965"/>
      <c r="I244" s="355" t="str">
        <f>IF('Mapa final SI'!AC247="","",'Mapa final SI'!AC247)</f>
        <v/>
      </c>
      <c r="J244" s="355" t="str">
        <f>IF('Mapa final SI'!AE247="","",'Mapa final SI'!AE247)</f>
        <v/>
      </c>
      <c r="K244" s="355" t="str">
        <f t="shared" si="3"/>
        <v/>
      </c>
      <c r="L244" s="355" t="str">
        <f>IF('Mapa final SI'!AH247="","",'Mapa final SI'!AH247)</f>
        <v/>
      </c>
      <c r="M244" s="356" t="str">
        <f>IF('Mapa final SI'!T247="","",'Mapa final SI'!T247)</f>
        <v/>
      </c>
      <c r="N244" s="427"/>
      <c r="O244" s="427"/>
      <c r="P244" s="427"/>
      <c r="Q244" s="428"/>
    </row>
    <row r="245" spans="1:17" ht="43.5" customHeight="1" x14ac:dyDescent="0.25">
      <c r="A245" s="118" t="s">
        <v>865</v>
      </c>
      <c r="B245" s="797"/>
      <c r="C245" s="799"/>
      <c r="D245" s="800"/>
      <c r="E245" s="799"/>
      <c r="F245" s="801"/>
      <c r="G245" s="801"/>
      <c r="H245" s="965"/>
      <c r="I245" s="355" t="str">
        <f>IF('Mapa final SI'!AC248="","",'Mapa final SI'!AC248)</f>
        <v/>
      </c>
      <c r="J245" s="355" t="str">
        <f>IF('Mapa final SI'!AE248="","",'Mapa final SI'!AE248)</f>
        <v/>
      </c>
      <c r="K245" s="355" t="str">
        <f t="shared" si="3"/>
        <v/>
      </c>
      <c r="L245" s="355" t="str">
        <f>IF('Mapa final SI'!AH248="","",'Mapa final SI'!AH248)</f>
        <v/>
      </c>
      <c r="M245" s="356" t="str">
        <f>IF('Mapa final SI'!T248="","",'Mapa final SI'!T248)</f>
        <v/>
      </c>
      <c r="N245" s="427"/>
      <c r="O245" s="427"/>
      <c r="P245" s="427"/>
      <c r="Q245" s="428"/>
    </row>
    <row r="246" spans="1:17" ht="43.5" customHeight="1" x14ac:dyDescent="0.25">
      <c r="A246" s="118" t="s">
        <v>866</v>
      </c>
      <c r="B246" s="797"/>
      <c r="C246" s="799"/>
      <c r="D246" s="800"/>
      <c r="E246" s="799"/>
      <c r="F246" s="801"/>
      <c r="G246" s="801"/>
      <c r="H246" s="879"/>
      <c r="I246" s="355" t="str">
        <f>IF('Mapa final SI'!AC249="","",'Mapa final SI'!AC249)</f>
        <v/>
      </c>
      <c r="J246" s="355" t="str">
        <f>IF('Mapa final SI'!AE249="","",'Mapa final SI'!AE249)</f>
        <v/>
      </c>
      <c r="K246" s="355" t="str">
        <f t="shared" si="3"/>
        <v/>
      </c>
      <c r="L246" s="355" t="str">
        <f>IF('Mapa final SI'!AH249="","",'Mapa final SI'!AH249)</f>
        <v/>
      </c>
      <c r="M246" s="356" t="str">
        <f>IF('Mapa final SI'!T249="","",'Mapa final SI'!T249)</f>
        <v/>
      </c>
      <c r="N246" s="427"/>
      <c r="O246" s="427"/>
      <c r="P246" s="427"/>
      <c r="Q246" s="428"/>
    </row>
    <row r="247" spans="1:17" ht="43.5" customHeight="1" x14ac:dyDescent="0.25">
      <c r="A247" s="118" t="s">
        <v>867</v>
      </c>
      <c r="B247" s="796"/>
      <c r="C247" s="798" t="str">
        <f>IF('Mapa final SI'!G250="","",'Mapa final SI'!G250)</f>
        <v/>
      </c>
      <c r="D247" s="804"/>
      <c r="E247" s="798" t="str">
        <f>IF('Mapa final SI'!F250="","",'Mapa final SI'!F250)</f>
        <v/>
      </c>
      <c r="F247" s="878" t="str">
        <f>IF('Mapa final SI'!L250="","",'Mapa final SI'!L250)</f>
        <v/>
      </c>
      <c r="G247" s="878" t="str">
        <f>IF('Mapa final SI'!P250="","",'Mapa final SI'!P250)</f>
        <v/>
      </c>
      <c r="H247" s="96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5" t="str">
        <f>IF('Mapa final SI'!AC250="","",'Mapa final SI'!AC250)</f>
        <v/>
      </c>
      <c r="J247" s="355" t="str">
        <f>IF('Mapa final SI'!AE250="","",'Mapa final SI'!AE250)</f>
        <v/>
      </c>
      <c r="K247" s="355" t="str">
        <f t="shared" si="3"/>
        <v/>
      </c>
      <c r="L247" s="355" t="str">
        <f>IF('Mapa final SI'!AH250="","",'Mapa final SI'!AH250)</f>
        <v/>
      </c>
      <c r="M247" s="356" t="str">
        <f>IF('Mapa final SI'!T250="","",'Mapa final SI'!T250)</f>
        <v/>
      </c>
      <c r="N247" s="427"/>
      <c r="O247" s="427"/>
      <c r="P247" s="427"/>
      <c r="Q247" s="428"/>
    </row>
    <row r="248" spans="1:17" ht="43.5" customHeight="1" x14ac:dyDescent="0.25">
      <c r="A248" s="118" t="s">
        <v>868</v>
      </c>
      <c r="B248" s="797"/>
      <c r="C248" s="799"/>
      <c r="D248" s="800"/>
      <c r="E248" s="799"/>
      <c r="F248" s="801"/>
      <c r="G248" s="801"/>
      <c r="H248" s="965"/>
      <c r="I248" s="355" t="str">
        <f>IF('Mapa final SI'!AC251="","",'Mapa final SI'!AC251)</f>
        <v/>
      </c>
      <c r="J248" s="355" t="str">
        <f>IF('Mapa final SI'!AE251="","",'Mapa final SI'!AE251)</f>
        <v/>
      </c>
      <c r="K248" s="355" t="str">
        <f t="shared" si="3"/>
        <v/>
      </c>
      <c r="L248" s="355" t="str">
        <f>IF('Mapa final SI'!AH251="","",'Mapa final SI'!AH251)</f>
        <v/>
      </c>
      <c r="M248" s="356" t="str">
        <f>IF('Mapa final SI'!T251="","",'Mapa final SI'!T251)</f>
        <v/>
      </c>
      <c r="N248" s="427"/>
      <c r="O248" s="427"/>
      <c r="P248" s="427"/>
      <c r="Q248" s="428"/>
    </row>
    <row r="249" spans="1:17" ht="43.5" customHeight="1" x14ac:dyDescent="0.25">
      <c r="A249" s="118" t="s">
        <v>869</v>
      </c>
      <c r="B249" s="797"/>
      <c r="C249" s="799"/>
      <c r="D249" s="800"/>
      <c r="E249" s="799"/>
      <c r="F249" s="801"/>
      <c r="G249" s="801"/>
      <c r="H249" s="965"/>
      <c r="I249" s="355" t="str">
        <f>IF('Mapa final SI'!AC252="","",'Mapa final SI'!AC252)</f>
        <v/>
      </c>
      <c r="J249" s="355" t="str">
        <f>IF('Mapa final SI'!AE252="","",'Mapa final SI'!AE252)</f>
        <v/>
      </c>
      <c r="K249" s="355" t="str">
        <f t="shared" si="3"/>
        <v/>
      </c>
      <c r="L249" s="355" t="str">
        <f>IF('Mapa final SI'!AH252="","",'Mapa final SI'!AH252)</f>
        <v/>
      </c>
      <c r="M249" s="356" t="str">
        <f>IF('Mapa final SI'!T252="","",'Mapa final SI'!T252)</f>
        <v/>
      </c>
      <c r="N249" s="427"/>
      <c r="O249" s="427"/>
      <c r="P249" s="427"/>
      <c r="Q249" s="428"/>
    </row>
    <row r="250" spans="1:17" ht="43.5" customHeight="1" x14ac:dyDescent="0.25">
      <c r="A250" s="118" t="s">
        <v>870</v>
      </c>
      <c r="B250" s="797"/>
      <c r="C250" s="799"/>
      <c r="D250" s="800"/>
      <c r="E250" s="799"/>
      <c r="F250" s="801"/>
      <c r="G250" s="801"/>
      <c r="H250" s="965"/>
      <c r="I250" s="355" t="str">
        <f>IF('Mapa final SI'!AC253="","",'Mapa final SI'!AC253)</f>
        <v/>
      </c>
      <c r="J250" s="355" t="str">
        <f>IF('Mapa final SI'!AE253="","",'Mapa final SI'!AE253)</f>
        <v/>
      </c>
      <c r="K250" s="355" t="str">
        <f t="shared" si="3"/>
        <v/>
      </c>
      <c r="L250" s="355" t="str">
        <f>IF('Mapa final SI'!AH253="","",'Mapa final SI'!AH253)</f>
        <v/>
      </c>
      <c r="M250" s="356" t="str">
        <f>IF('Mapa final SI'!T253="","",'Mapa final SI'!T253)</f>
        <v/>
      </c>
      <c r="N250" s="427"/>
      <c r="O250" s="427"/>
      <c r="P250" s="427"/>
      <c r="Q250" s="428"/>
    </row>
    <row r="251" spans="1:17" ht="43.5" customHeight="1" x14ac:dyDescent="0.25">
      <c r="A251" s="118" t="s">
        <v>871</v>
      </c>
      <c r="B251" s="797"/>
      <c r="C251" s="799"/>
      <c r="D251" s="800"/>
      <c r="E251" s="799"/>
      <c r="F251" s="801"/>
      <c r="G251" s="801"/>
      <c r="H251" s="965"/>
      <c r="I251" s="355" t="str">
        <f>IF('Mapa final SI'!AC254="","",'Mapa final SI'!AC254)</f>
        <v/>
      </c>
      <c r="J251" s="355" t="str">
        <f>IF('Mapa final SI'!AE254="","",'Mapa final SI'!AE254)</f>
        <v/>
      </c>
      <c r="K251" s="355" t="str">
        <f t="shared" si="3"/>
        <v/>
      </c>
      <c r="L251" s="355" t="str">
        <f>IF('Mapa final SI'!AH254="","",'Mapa final SI'!AH254)</f>
        <v/>
      </c>
      <c r="M251" s="356" t="str">
        <f>IF('Mapa final SI'!T254="","",'Mapa final SI'!T254)</f>
        <v/>
      </c>
      <c r="N251" s="427"/>
      <c r="O251" s="427"/>
      <c r="P251" s="427"/>
      <c r="Q251" s="428"/>
    </row>
    <row r="252" spans="1:17" ht="43.5" customHeight="1" x14ac:dyDescent="0.25">
      <c r="A252" s="118" t="s">
        <v>872</v>
      </c>
      <c r="B252" s="797"/>
      <c r="C252" s="799"/>
      <c r="D252" s="800"/>
      <c r="E252" s="799"/>
      <c r="F252" s="801"/>
      <c r="G252" s="801"/>
      <c r="H252" s="879"/>
      <c r="I252" s="355" t="str">
        <f>IF('Mapa final SI'!AC255="","",'Mapa final SI'!AC255)</f>
        <v/>
      </c>
      <c r="J252" s="355" t="str">
        <f>IF('Mapa final SI'!AE255="","",'Mapa final SI'!AE255)</f>
        <v/>
      </c>
      <c r="K252" s="355" t="str">
        <f t="shared" si="3"/>
        <v/>
      </c>
      <c r="L252" s="355" t="str">
        <f>IF('Mapa final SI'!AH255="","",'Mapa final SI'!AH255)</f>
        <v/>
      </c>
      <c r="M252" s="356" t="str">
        <f>IF('Mapa final SI'!T255="","",'Mapa final SI'!T255)</f>
        <v/>
      </c>
      <c r="N252" s="427"/>
      <c r="O252" s="427"/>
      <c r="P252" s="427"/>
      <c r="Q252" s="428"/>
    </row>
    <row r="253" spans="1:17" ht="43.5" customHeight="1" x14ac:dyDescent="0.25">
      <c r="A253" s="118" t="s">
        <v>873</v>
      </c>
      <c r="B253" s="796"/>
      <c r="C253" s="798" t="str">
        <f>IF('Mapa final SI'!G256="","",'Mapa final SI'!G256)</f>
        <v/>
      </c>
      <c r="D253" s="804"/>
      <c r="E253" s="798" t="str">
        <f>IF('Mapa final SI'!F256="","",'Mapa final SI'!F256)</f>
        <v/>
      </c>
      <c r="F253" s="878" t="str">
        <f>IF('Mapa final SI'!L256="","",'Mapa final SI'!L256)</f>
        <v/>
      </c>
      <c r="G253" s="878" t="str">
        <f>IF('Mapa final SI'!P256="","",'Mapa final SI'!P256)</f>
        <v/>
      </c>
      <c r="H253" s="96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5" t="str">
        <f>IF('Mapa final SI'!AC256="","",'Mapa final SI'!AC256)</f>
        <v/>
      </c>
      <c r="J253" s="355" t="str">
        <f>IF('Mapa final SI'!AE256="","",'Mapa final SI'!AE256)</f>
        <v/>
      </c>
      <c r="K253" s="355" t="str">
        <f t="shared" si="3"/>
        <v/>
      </c>
      <c r="L253" s="355" t="str">
        <f>IF('Mapa final SI'!AH256="","",'Mapa final SI'!AH256)</f>
        <v/>
      </c>
      <c r="M253" s="356" t="str">
        <f>IF('Mapa final SI'!T256="","",'Mapa final SI'!T256)</f>
        <v/>
      </c>
      <c r="N253" s="427"/>
      <c r="O253" s="427"/>
      <c r="P253" s="427"/>
      <c r="Q253" s="428"/>
    </row>
    <row r="254" spans="1:17" ht="43.5" customHeight="1" x14ac:dyDescent="0.25">
      <c r="A254" s="118" t="s">
        <v>874</v>
      </c>
      <c r="B254" s="797"/>
      <c r="C254" s="799"/>
      <c r="D254" s="800"/>
      <c r="E254" s="799"/>
      <c r="F254" s="801"/>
      <c r="G254" s="801"/>
      <c r="H254" s="965"/>
      <c r="I254" s="355" t="str">
        <f>IF('Mapa final SI'!AC257="","",'Mapa final SI'!AC257)</f>
        <v/>
      </c>
      <c r="J254" s="355" t="str">
        <f>IF('Mapa final SI'!AE257="","",'Mapa final SI'!AE257)</f>
        <v/>
      </c>
      <c r="K254" s="355" t="str">
        <f t="shared" si="3"/>
        <v/>
      </c>
      <c r="L254" s="355" t="str">
        <f>IF('Mapa final SI'!AH257="","",'Mapa final SI'!AH257)</f>
        <v/>
      </c>
      <c r="M254" s="356" t="str">
        <f>IF('Mapa final SI'!T257="","",'Mapa final SI'!T257)</f>
        <v/>
      </c>
      <c r="N254" s="427"/>
      <c r="O254" s="427"/>
      <c r="P254" s="427"/>
      <c r="Q254" s="428"/>
    </row>
    <row r="255" spans="1:17" ht="43.5" customHeight="1" x14ac:dyDescent="0.25">
      <c r="A255" s="118" t="s">
        <v>875</v>
      </c>
      <c r="B255" s="797"/>
      <c r="C255" s="799"/>
      <c r="D255" s="800"/>
      <c r="E255" s="799"/>
      <c r="F255" s="801"/>
      <c r="G255" s="801"/>
      <c r="H255" s="965"/>
      <c r="I255" s="355" t="str">
        <f>IF('Mapa final SI'!AC258="","",'Mapa final SI'!AC258)</f>
        <v/>
      </c>
      <c r="J255" s="355" t="str">
        <f>IF('Mapa final SI'!AE258="","",'Mapa final SI'!AE258)</f>
        <v/>
      </c>
      <c r="K255" s="355" t="str">
        <f t="shared" si="3"/>
        <v/>
      </c>
      <c r="L255" s="355" t="str">
        <f>IF('Mapa final SI'!AH258="","",'Mapa final SI'!AH258)</f>
        <v/>
      </c>
      <c r="M255" s="356" t="str">
        <f>IF('Mapa final SI'!T258="","",'Mapa final SI'!T258)</f>
        <v/>
      </c>
      <c r="N255" s="427"/>
      <c r="O255" s="427"/>
      <c r="P255" s="427"/>
      <c r="Q255" s="428"/>
    </row>
    <row r="256" spans="1:17" ht="43.5" customHeight="1" x14ac:dyDescent="0.25">
      <c r="A256" s="118" t="s">
        <v>876</v>
      </c>
      <c r="B256" s="797"/>
      <c r="C256" s="799"/>
      <c r="D256" s="800"/>
      <c r="E256" s="799"/>
      <c r="F256" s="801"/>
      <c r="G256" s="801"/>
      <c r="H256" s="965"/>
      <c r="I256" s="355" t="str">
        <f>IF('Mapa final SI'!AC259="","",'Mapa final SI'!AC259)</f>
        <v/>
      </c>
      <c r="J256" s="355" t="str">
        <f>IF('Mapa final SI'!AE259="","",'Mapa final SI'!AE259)</f>
        <v/>
      </c>
      <c r="K256" s="355" t="str">
        <f t="shared" si="3"/>
        <v/>
      </c>
      <c r="L256" s="355" t="str">
        <f>IF('Mapa final SI'!AH259="","",'Mapa final SI'!AH259)</f>
        <v/>
      </c>
      <c r="M256" s="356" t="str">
        <f>IF('Mapa final SI'!T259="","",'Mapa final SI'!T259)</f>
        <v/>
      </c>
      <c r="N256" s="427"/>
      <c r="O256" s="427"/>
      <c r="P256" s="427"/>
      <c r="Q256" s="428"/>
    </row>
    <row r="257" spans="1:17" ht="43.5" customHeight="1" x14ac:dyDescent="0.25">
      <c r="A257" s="118" t="s">
        <v>877</v>
      </c>
      <c r="B257" s="797"/>
      <c r="C257" s="799"/>
      <c r="D257" s="800"/>
      <c r="E257" s="799"/>
      <c r="F257" s="801"/>
      <c r="G257" s="801"/>
      <c r="H257" s="965"/>
      <c r="I257" s="355" t="str">
        <f>IF('Mapa final SI'!AC260="","",'Mapa final SI'!AC260)</f>
        <v/>
      </c>
      <c r="J257" s="355" t="str">
        <f>IF('Mapa final SI'!AE260="","",'Mapa final SI'!AE260)</f>
        <v/>
      </c>
      <c r="K257" s="355" t="str">
        <f t="shared" si="3"/>
        <v/>
      </c>
      <c r="L257" s="355" t="str">
        <f>IF('Mapa final SI'!AH260="","",'Mapa final SI'!AH260)</f>
        <v/>
      </c>
      <c r="M257" s="356" t="str">
        <f>IF('Mapa final SI'!T260="","",'Mapa final SI'!T260)</f>
        <v/>
      </c>
      <c r="N257" s="427"/>
      <c r="O257" s="427"/>
      <c r="P257" s="427"/>
      <c r="Q257" s="428"/>
    </row>
    <row r="258" spans="1:17" ht="43.5" customHeight="1" x14ac:dyDescent="0.25">
      <c r="A258" s="118" t="s">
        <v>878</v>
      </c>
      <c r="B258" s="797"/>
      <c r="C258" s="799"/>
      <c r="D258" s="800"/>
      <c r="E258" s="799"/>
      <c r="F258" s="801"/>
      <c r="G258" s="801"/>
      <c r="H258" s="879"/>
      <c r="I258" s="355" t="str">
        <f>IF('Mapa final SI'!AC261="","",'Mapa final SI'!AC261)</f>
        <v/>
      </c>
      <c r="J258" s="355" t="str">
        <f>IF('Mapa final SI'!AE261="","",'Mapa final SI'!AE261)</f>
        <v/>
      </c>
      <c r="K258" s="355" t="str">
        <f t="shared" si="3"/>
        <v/>
      </c>
      <c r="L258" s="355" t="str">
        <f>IF('Mapa final SI'!AH261="","",'Mapa final SI'!AH261)</f>
        <v/>
      </c>
      <c r="M258" s="356" t="str">
        <f>IF('Mapa final SI'!T261="","",'Mapa final SI'!T261)</f>
        <v/>
      </c>
      <c r="N258" s="427"/>
      <c r="O258" s="427"/>
      <c r="P258" s="427"/>
      <c r="Q258" s="428"/>
    </row>
    <row r="259" spans="1:17" ht="43.5" customHeight="1" x14ac:dyDescent="0.25">
      <c r="A259" s="118" t="s">
        <v>879</v>
      </c>
      <c r="B259" s="796"/>
      <c r="C259" s="798" t="str">
        <f>IF('Mapa final SI'!G262="","",'Mapa final SI'!G262)</f>
        <v/>
      </c>
      <c r="D259" s="804"/>
      <c r="E259" s="798" t="str">
        <f>IF('Mapa final SI'!F262="","",'Mapa final SI'!F262)</f>
        <v/>
      </c>
      <c r="F259" s="878" t="str">
        <f>IF('Mapa final SI'!L262="","",'Mapa final SI'!L262)</f>
        <v/>
      </c>
      <c r="G259" s="878" t="str">
        <f>IF('Mapa final SI'!P262="","",'Mapa final SI'!P262)</f>
        <v/>
      </c>
      <c r="H259" s="96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5" t="str">
        <f>IF('Mapa final SI'!AC262="","",'Mapa final SI'!AC262)</f>
        <v/>
      </c>
      <c r="J259" s="355" t="str">
        <f>IF('Mapa final SI'!AE262="","",'Mapa final SI'!AE262)</f>
        <v/>
      </c>
      <c r="K259" s="355" t="str">
        <f t="shared" si="3"/>
        <v/>
      </c>
      <c r="L259" s="355" t="str">
        <f>IF('Mapa final SI'!AH262="","",'Mapa final SI'!AH262)</f>
        <v/>
      </c>
      <c r="M259" s="356" t="str">
        <f>IF('Mapa final SI'!T262="","",'Mapa final SI'!T262)</f>
        <v/>
      </c>
      <c r="N259" s="427"/>
      <c r="O259" s="427"/>
      <c r="P259" s="427"/>
      <c r="Q259" s="428"/>
    </row>
    <row r="260" spans="1:17" ht="43.5" customHeight="1" x14ac:dyDescent="0.25">
      <c r="A260" s="118" t="s">
        <v>880</v>
      </c>
      <c r="B260" s="797"/>
      <c r="C260" s="799"/>
      <c r="D260" s="800"/>
      <c r="E260" s="799"/>
      <c r="F260" s="801"/>
      <c r="G260" s="801"/>
      <c r="H260" s="965"/>
      <c r="I260" s="355" t="str">
        <f>IF('Mapa final SI'!AC263="","",'Mapa final SI'!AC263)</f>
        <v/>
      </c>
      <c r="J260" s="355" t="str">
        <f>IF('Mapa final SI'!AE263="","",'Mapa final SI'!AE263)</f>
        <v/>
      </c>
      <c r="K260" s="355" t="str">
        <f t="shared" si="3"/>
        <v/>
      </c>
      <c r="L260" s="355" t="str">
        <f>IF('Mapa final SI'!AH263="","",'Mapa final SI'!AH263)</f>
        <v/>
      </c>
      <c r="M260" s="356" t="str">
        <f>IF('Mapa final SI'!T263="","",'Mapa final SI'!T263)</f>
        <v/>
      </c>
      <c r="N260" s="427"/>
      <c r="O260" s="427"/>
      <c r="P260" s="427"/>
      <c r="Q260" s="428"/>
    </row>
    <row r="261" spans="1:17" ht="43.5" customHeight="1" x14ac:dyDescent="0.25">
      <c r="A261" s="118" t="s">
        <v>881</v>
      </c>
      <c r="B261" s="797"/>
      <c r="C261" s="799"/>
      <c r="D261" s="800"/>
      <c r="E261" s="799"/>
      <c r="F261" s="801"/>
      <c r="G261" s="801"/>
      <c r="H261" s="965"/>
      <c r="I261" s="355" t="str">
        <f>IF('Mapa final SI'!AC264="","",'Mapa final SI'!AC264)</f>
        <v/>
      </c>
      <c r="J261" s="355" t="str">
        <f>IF('Mapa final SI'!AE264="","",'Mapa final SI'!AE264)</f>
        <v/>
      </c>
      <c r="K261" s="355" t="str">
        <f t="shared" si="3"/>
        <v/>
      </c>
      <c r="L261" s="355" t="str">
        <f>IF('Mapa final SI'!AH264="","",'Mapa final SI'!AH264)</f>
        <v/>
      </c>
      <c r="M261" s="356" t="str">
        <f>IF('Mapa final SI'!T264="","",'Mapa final SI'!T264)</f>
        <v/>
      </c>
      <c r="N261" s="427"/>
      <c r="O261" s="427"/>
      <c r="P261" s="427"/>
      <c r="Q261" s="428"/>
    </row>
    <row r="262" spans="1:17" ht="43.5" customHeight="1" x14ac:dyDescent="0.25">
      <c r="A262" s="118" t="s">
        <v>882</v>
      </c>
      <c r="B262" s="797"/>
      <c r="C262" s="799"/>
      <c r="D262" s="800"/>
      <c r="E262" s="799"/>
      <c r="F262" s="801"/>
      <c r="G262" s="801"/>
      <c r="H262" s="965"/>
      <c r="I262" s="355" t="str">
        <f>IF('Mapa final SI'!AC265="","",'Mapa final SI'!AC265)</f>
        <v/>
      </c>
      <c r="J262" s="355" t="str">
        <f>IF('Mapa final SI'!AE265="","",'Mapa final SI'!AE265)</f>
        <v/>
      </c>
      <c r="K262" s="355" t="str">
        <f t="shared" si="3"/>
        <v/>
      </c>
      <c r="L262" s="355" t="str">
        <f>IF('Mapa final SI'!AH265="","",'Mapa final SI'!AH265)</f>
        <v/>
      </c>
      <c r="M262" s="356" t="str">
        <f>IF('Mapa final SI'!T265="","",'Mapa final SI'!T265)</f>
        <v/>
      </c>
      <c r="N262" s="427"/>
      <c r="O262" s="427"/>
      <c r="P262" s="427"/>
      <c r="Q262" s="428"/>
    </row>
    <row r="263" spans="1:17" ht="43.5" customHeight="1" x14ac:dyDescent="0.25">
      <c r="A263" s="118" t="s">
        <v>883</v>
      </c>
      <c r="B263" s="797"/>
      <c r="C263" s="799"/>
      <c r="D263" s="800"/>
      <c r="E263" s="799"/>
      <c r="F263" s="801"/>
      <c r="G263" s="801"/>
      <c r="H263" s="965"/>
      <c r="I263" s="355" t="str">
        <f>IF('Mapa final SI'!AC266="","",'Mapa final SI'!AC266)</f>
        <v/>
      </c>
      <c r="J263" s="355" t="str">
        <f>IF('Mapa final SI'!AE266="","",'Mapa final SI'!AE266)</f>
        <v/>
      </c>
      <c r="K263" s="355" t="str">
        <f t="shared" si="3"/>
        <v/>
      </c>
      <c r="L263" s="355" t="str">
        <f>IF('Mapa final SI'!AH266="","",'Mapa final SI'!AH266)</f>
        <v/>
      </c>
      <c r="M263" s="356" t="str">
        <f>IF('Mapa final SI'!T266="","",'Mapa final SI'!T266)</f>
        <v/>
      </c>
      <c r="N263" s="427"/>
      <c r="O263" s="427"/>
      <c r="P263" s="427"/>
      <c r="Q263" s="428"/>
    </row>
    <row r="264" spans="1:17" ht="43.5" customHeight="1" x14ac:dyDescent="0.25">
      <c r="A264" s="118" t="s">
        <v>884</v>
      </c>
      <c r="B264" s="797"/>
      <c r="C264" s="799"/>
      <c r="D264" s="800"/>
      <c r="E264" s="799"/>
      <c r="F264" s="801"/>
      <c r="G264" s="801"/>
      <c r="H264" s="879"/>
      <c r="I264" s="355" t="str">
        <f>IF('Mapa final SI'!AC267="","",'Mapa final SI'!AC267)</f>
        <v/>
      </c>
      <c r="J264" s="355" t="str">
        <f>IF('Mapa final SI'!AE267="","",'Mapa final SI'!AE267)</f>
        <v/>
      </c>
      <c r="K264" s="35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5" t="str">
        <f>IF('Mapa final SI'!AH267="","",'Mapa final SI'!AH267)</f>
        <v/>
      </c>
      <c r="M264" s="356" t="str">
        <f>IF('Mapa final SI'!T267="","",'Mapa final SI'!T267)</f>
        <v/>
      </c>
      <c r="N264" s="427"/>
      <c r="O264" s="427"/>
      <c r="P264" s="427"/>
      <c r="Q264" s="428"/>
    </row>
    <row r="265" spans="1:17" ht="43.5" customHeight="1" x14ac:dyDescent="0.25">
      <c r="A265" s="118" t="s">
        <v>885</v>
      </c>
      <c r="B265" s="796"/>
      <c r="C265" s="798" t="str">
        <f>IF('Mapa final SI'!G268="","",'Mapa final SI'!G268)</f>
        <v/>
      </c>
      <c r="D265" s="804"/>
      <c r="E265" s="798" t="str">
        <f>IF('Mapa final SI'!F268="","",'Mapa final SI'!F268)</f>
        <v/>
      </c>
      <c r="F265" s="878" t="str">
        <f>IF('Mapa final SI'!L268="","",'Mapa final SI'!L268)</f>
        <v/>
      </c>
      <c r="G265" s="878" t="str">
        <f>IF('Mapa final SI'!P268="","",'Mapa final SI'!P268)</f>
        <v/>
      </c>
      <c r="H265" s="96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5" t="str">
        <f>IF('Mapa final SI'!AC268="","",'Mapa final SI'!AC268)</f>
        <v/>
      </c>
      <c r="J265" s="355" t="str">
        <f>IF('Mapa final SI'!AE268="","",'Mapa final SI'!AE268)</f>
        <v/>
      </c>
      <c r="K265" s="355" t="str">
        <f t="shared" si="4"/>
        <v/>
      </c>
      <c r="L265" s="355" t="str">
        <f>IF('Mapa final SI'!AH268="","",'Mapa final SI'!AH268)</f>
        <v/>
      </c>
      <c r="M265" s="356" t="str">
        <f>IF('Mapa final SI'!T268="","",'Mapa final SI'!T268)</f>
        <v/>
      </c>
      <c r="N265" s="427"/>
      <c r="O265" s="427"/>
      <c r="P265" s="427"/>
      <c r="Q265" s="428"/>
    </row>
    <row r="266" spans="1:17" ht="43.5" customHeight="1" x14ac:dyDescent="0.25">
      <c r="A266" s="118" t="s">
        <v>886</v>
      </c>
      <c r="B266" s="797"/>
      <c r="C266" s="799"/>
      <c r="D266" s="800"/>
      <c r="E266" s="799"/>
      <c r="F266" s="801"/>
      <c r="G266" s="801"/>
      <c r="H266" s="965"/>
      <c r="I266" s="355" t="str">
        <f>IF('Mapa final SI'!AC269="","",'Mapa final SI'!AC269)</f>
        <v/>
      </c>
      <c r="J266" s="355" t="str">
        <f>IF('Mapa final SI'!AE269="","",'Mapa final SI'!AE269)</f>
        <v/>
      </c>
      <c r="K266" s="355" t="str">
        <f t="shared" si="4"/>
        <v/>
      </c>
      <c r="L266" s="355" t="str">
        <f>IF('Mapa final SI'!AH269="","",'Mapa final SI'!AH269)</f>
        <v/>
      </c>
      <c r="M266" s="356" t="str">
        <f>IF('Mapa final SI'!T269="","",'Mapa final SI'!T269)</f>
        <v/>
      </c>
      <c r="N266" s="427"/>
      <c r="O266" s="427"/>
      <c r="P266" s="427"/>
      <c r="Q266" s="428"/>
    </row>
    <row r="267" spans="1:17" ht="43.5" customHeight="1" x14ac:dyDescent="0.25">
      <c r="A267" s="118" t="s">
        <v>887</v>
      </c>
      <c r="B267" s="797"/>
      <c r="C267" s="799"/>
      <c r="D267" s="800"/>
      <c r="E267" s="799"/>
      <c r="F267" s="801"/>
      <c r="G267" s="801"/>
      <c r="H267" s="965"/>
      <c r="I267" s="355" t="str">
        <f>IF('Mapa final SI'!AC270="","",'Mapa final SI'!AC270)</f>
        <v/>
      </c>
      <c r="J267" s="355" t="str">
        <f>IF('Mapa final SI'!AE270="","",'Mapa final SI'!AE270)</f>
        <v/>
      </c>
      <c r="K267" s="355" t="str">
        <f t="shared" si="4"/>
        <v/>
      </c>
      <c r="L267" s="355" t="str">
        <f>IF('Mapa final SI'!AH270="","",'Mapa final SI'!AH270)</f>
        <v/>
      </c>
      <c r="M267" s="356" t="str">
        <f>IF('Mapa final SI'!T270="","",'Mapa final SI'!T270)</f>
        <v/>
      </c>
      <c r="N267" s="427"/>
      <c r="O267" s="427"/>
      <c r="P267" s="427"/>
      <c r="Q267" s="428"/>
    </row>
    <row r="268" spans="1:17" ht="43.5" customHeight="1" x14ac:dyDescent="0.25">
      <c r="A268" s="118" t="s">
        <v>888</v>
      </c>
      <c r="B268" s="797"/>
      <c r="C268" s="799"/>
      <c r="D268" s="800"/>
      <c r="E268" s="799"/>
      <c r="F268" s="801"/>
      <c r="G268" s="801"/>
      <c r="H268" s="965"/>
      <c r="I268" s="355" t="str">
        <f>IF('Mapa final SI'!AC271="","",'Mapa final SI'!AC271)</f>
        <v/>
      </c>
      <c r="J268" s="355" t="str">
        <f>IF('Mapa final SI'!AE271="","",'Mapa final SI'!AE271)</f>
        <v/>
      </c>
      <c r="K268" s="355" t="str">
        <f t="shared" si="4"/>
        <v/>
      </c>
      <c r="L268" s="355" t="str">
        <f>IF('Mapa final SI'!AH271="","",'Mapa final SI'!AH271)</f>
        <v/>
      </c>
      <c r="M268" s="356" t="str">
        <f>IF('Mapa final SI'!T271="","",'Mapa final SI'!T271)</f>
        <v/>
      </c>
      <c r="N268" s="427"/>
      <c r="O268" s="427"/>
      <c r="P268" s="427"/>
      <c r="Q268" s="428"/>
    </row>
    <row r="269" spans="1:17" ht="43.5" customHeight="1" x14ac:dyDescent="0.25">
      <c r="A269" s="118" t="s">
        <v>889</v>
      </c>
      <c r="B269" s="797"/>
      <c r="C269" s="799"/>
      <c r="D269" s="800"/>
      <c r="E269" s="799"/>
      <c r="F269" s="801"/>
      <c r="G269" s="801"/>
      <c r="H269" s="965"/>
      <c r="I269" s="355" t="str">
        <f>IF('Mapa final SI'!AC272="","",'Mapa final SI'!AC272)</f>
        <v/>
      </c>
      <c r="J269" s="355" t="str">
        <f>IF('Mapa final SI'!AE272="","",'Mapa final SI'!AE272)</f>
        <v/>
      </c>
      <c r="K269" s="355" t="str">
        <f t="shared" si="4"/>
        <v/>
      </c>
      <c r="L269" s="355" t="str">
        <f>IF('Mapa final SI'!AH272="","",'Mapa final SI'!AH272)</f>
        <v/>
      </c>
      <c r="M269" s="356" t="str">
        <f>IF('Mapa final SI'!T272="","",'Mapa final SI'!T272)</f>
        <v/>
      </c>
      <c r="N269" s="427"/>
      <c r="O269" s="427"/>
      <c r="P269" s="427"/>
      <c r="Q269" s="428"/>
    </row>
    <row r="270" spans="1:17" ht="43.5" customHeight="1" x14ac:dyDescent="0.25">
      <c r="A270" s="118" t="s">
        <v>890</v>
      </c>
      <c r="B270" s="797"/>
      <c r="C270" s="799"/>
      <c r="D270" s="800"/>
      <c r="E270" s="799"/>
      <c r="F270" s="801"/>
      <c r="G270" s="801"/>
      <c r="H270" s="879"/>
      <c r="I270" s="355" t="str">
        <f>IF('Mapa final SI'!AC273="","",'Mapa final SI'!AC273)</f>
        <v/>
      </c>
      <c r="J270" s="355" t="str">
        <f>IF('Mapa final SI'!AE273="","",'Mapa final SI'!AE273)</f>
        <v/>
      </c>
      <c r="K270" s="355" t="str">
        <f t="shared" si="4"/>
        <v/>
      </c>
      <c r="L270" s="355" t="str">
        <f>IF('Mapa final SI'!AH273="","",'Mapa final SI'!AH273)</f>
        <v/>
      </c>
      <c r="M270" s="356" t="str">
        <f>IF('Mapa final SI'!T273="","",'Mapa final SI'!T273)</f>
        <v/>
      </c>
      <c r="N270" s="427"/>
      <c r="O270" s="427"/>
      <c r="P270" s="427"/>
      <c r="Q270" s="428"/>
    </row>
    <row r="271" spans="1:17" ht="43.5" customHeight="1" x14ac:dyDescent="0.25">
      <c r="A271" s="118" t="s">
        <v>891</v>
      </c>
      <c r="B271" s="796"/>
      <c r="C271" s="798" t="str">
        <f>IF('Mapa final SI'!G274="","",'Mapa final SI'!G274)</f>
        <v/>
      </c>
      <c r="D271" s="804"/>
      <c r="E271" s="798" t="str">
        <f>IF('Mapa final SI'!F274="","",'Mapa final SI'!F274)</f>
        <v/>
      </c>
      <c r="F271" s="878" t="str">
        <f>IF('Mapa final SI'!L274="","",'Mapa final SI'!L274)</f>
        <v/>
      </c>
      <c r="G271" s="878" t="str">
        <f>IF('Mapa final SI'!P274="","",'Mapa final SI'!P274)</f>
        <v/>
      </c>
      <c r="H271" s="96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5" t="str">
        <f>IF('Mapa final SI'!AC274="","",'Mapa final SI'!AC274)</f>
        <v/>
      </c>
      <c r="J271" s="355" t="str">
        <f>IF('Mapa final SI'!AE274="","",'Mapa final SI'!AE274)</f>
        <v/>
      </c>
      <c r="K271" s="355" t="str">
        <f t="shared" si="4"/>
        <v/>
      </c>
      <c r="L271" s="355" t="str">
        <f>IF('Mapa final SI'!AH274="","",'Mapa final SI'!AH274)</f>
        <v/>
      </c>
      <c r="M271" s="356" t="str">
        <f>IF('Mapa final SI'!T274="","",'Mapa final SI'!T274)</f>
        <v/>
      </c>
      <c r="N271" s="427"/>
      <c r="O271" s="427"/>
      <c r="P271" s="427"/>
      <c r="Q271" s="428"/>
    </row>
    <row r="272" spans="1:17" ht="43.5" customHeight="1" x14ac:dyDescent="0.25">
      <c r="A272" s="118" t="s">
        <v>892</v>
      </c>
      <c r="B272" s="797"/>
      <c r="C272" s="799"/>
      <c r="D272" s="800"/>
      <c r="E272" s="799"/>
      <c r="F272" s="801"/>
      <c r="G272" s="801"/>
      <c r="H272" s="965"/>
      <c r="I272" s="355" t="str">
        <f>IF('Mapa final SI'!AC275="","",'Mapa final SI'!AC275)</f>
        <v/>
      </c>
      <c r="J272" s="355" t="str">
        <f>IF('Mapa final SI'!AE275="","",'Mapa final SI'!AE275)</f>
        <v/>
      </c>
      <c r="K272" s="355" t="str">
        <f t="shared" si="4"/>
        <v/>
      </c>
      <c r="L272" s="355" t="str">
        <f>IF('Mapa final SI'!AH275="","",'Mapa final SI'!AH275)</f>
        <v/>
      </c>
      <c r="M272" s="356" t="str">
        <f>IF('Mapa final SI'!T275="","",'Mapa final SI'!T275)</f>
        <v/>
      </c>
      <c r="N272" s="427"/>
      <c r="O272" s="427"/>
      <c r="P272" s="427"/>
      <c r="Q272" s="428"/>
    </row>
    <row r="273" spans="1:17" ht="43.5" customHeight="1" x14ac:dyDescent="0.25">
      <c r="A273" s="118" t="s">
        <v>893</v>
      </c>
      <c r="B273" s="797"/>
      <c r="C273" s="799"/>
      <c r="D273" s="800"/>
      <c r="E273" s="799"/>
      <c r="F273" s="801"/>
      <c r="G273" s="801"/>
      <c r="H273" s="965"/>
      <c r="I273" s="355" t="str">
        <f>IF('Mapa final SI'!AC276="","",'Mapa final SI'!AC276)</f>
        <v/>
      </c>
      <c r="J273" s="355" t="str">
        <f>IF('Mapa final SI'!AE276="","",'Mapa final SI'!AE276)</f>
        <v/>
      </c>
      <c r="K273" s="355" t="str">
        <f t="shared" si="4"/>
        <v/>
      </c>
      <c r="L273" s="355" t="str">
        <f>IF('Mapa final SI'!AH276="","",'Mapa final SI'!AH276)</f>
        <v/>
      </c>
      <c r="M273" s="356" t="str">
        <f>IF('Mapa final SI'!T276="","",'Mapa final SI'!T276)</f>
        <v/>
      </c>
      <c r="N273" s="427"/>
      <c r="O273" s="427"/>
      <c r="P273" s="427"/>
      <c r="Q273" s="428"/>
    </row>
    <row r="274" spans="1:17" ht="43.5" customHeight="1" x14ac:dyDescent="0.25">
      <c r="A274" s="118" t="s">
        <v>894</v>
      </c>
      <c r="B274" s="797"/>
      <c r="C274" s="799"/>
      <c r="D274" s="800"/>
      <c r="E274" s="799"/>
      <c r="F274" s="801"/>
      <c r="G274" s="801"/>
      <c r="H274" s="965"/>
      <c r="I274" s="355" t="str">
        <f>IF('Mapa final SI'!AC277="","",'Mapa final SI'!AC277)</f>
        <v/>
      </c>
      <c r="J274" s="355" t="str">
        <f>IF('Mapa final SI'!AE277="","",'Mapa final SI'!AE277)</f>
        <v/>
      </c>
      <c r="K274" s="355" t="str">
        <f t="shared" si="4"/>
        <v/>
      </c>
      <c r="L274" s="355" t="str">
        <f>IF('Mapa final SI'!AH277="","",'Mapa final SI'!AH277)</f>
        <v/>
      </c>
      <c r="M274" s="356" t="str">
        <f>IF('Mapa final SI'!T277="","",'Mapa final SI'!T277)</f>
        <v/>
      </c>
      <c r="N274" s="427"/>
      <c r="O274" s="427"/>
      <c r="P274" s="427"/>
      <c r="Q274" s="428"/>
    </row>
    <row r="275" spans="1:17" ht="43.5" customHeight="1" x14ac:dyDescent="0.25">
      <c r="A275" s="118" t="s">
        <v>895</v>
      </c>
      <c r="B275" s="797"/>
      <c r="C275" s="799"/>
      <c r="D275" s="800"/>
      <c r="E275" s="799"/>
      <c r="F275" s="801"/>
      <c r="G275" s="801"/>
      <c r="H275" s="965"/>
      <c r="I275" s="355" t="str">
        <f>IF('Mapa final SI'!AC278="","",'Mapa final SI'!AC278)</f>
        <v/>
      </c>
      <c r="J275" s="355" t="str">
        <f>IF('Mapa final SI'!AE278="","",'Mapa final SI'!AE278)</f>
        <v/>
      </c>
      <c r="K275" s="355" t="str">
        <f t="shared" si="4"/>
        <v/>
      </c>
      <c r="L275" s="355" t="str">
        <f>IF('Mapa final SI'!AH278="","",'Mapa final SI'!AH278)</f>
        <v/>
      </c>
      <c r="M275" s="356" t="str">
        <f>IF('Mapa final SI'!T278="","",'Mapa final SI'!T278)</f>
        <v/>
      </c>
      <c r="N275" s="427"/>
      <c r="O275" s="427"/>
      <c r="P275" s="427"/>
      <c r="Q275" s="428"/>
    </row>
    <row r="276" spans="1:17" ht="43.5" customHeight="1" x14ac:dyDescent="0.25">
      <c r="A276" s="118" t="s">
        <v>896</v>
      </c>
      <c r="B276" s="797"/>
      <c r="C276" s="799"/>
      <c r="D276" s="800"/>
      <c r="E276" s="799"/>
      <c r="F276" s="801"/>
      <c r="G276" s="801"/>
      <c r="H276" s="879"/>
      <c r="I276" s="355" t="str">
        <f>IF('Mapa final SI'!AC279="","",'Mapa final SI'!AC279)</f>
        <v/>
      </c>
      <c r="J276" s="355" t="str">
        <f>IF('Mapa final SI'!AE279="","",'Mapa final SI'!AE279)</f>
        <v/>
      </c>
      <c r="K276" s="355" t="str">
        <f t="shared" si="4"/>
        <v/>
      </c>
      <c r="L276" s="355" t="str">
        <f>IF('Mapa final SI'!AH279="","",'Mapa final SI'!AH279)</f>
        <v/>
      </c>
      <c r="M276" s="356" t="str">
        <f>IF('Mapa final SI'!T279="","",'Mapa final SI'!T279)</f>
        <v/>
      </c>
      <c r="N276" s="427"/>
      <c r="O276" s="427"/>
      <c r="P276" s="427"/>
      <c r="Q276" s="428"/>
    </row>
    <row r="277" spans="1:17" ht="43.5" customHeight="1" x14ac:dyDescent="0.25">
      <c r="A277" s="118" t="s">
        <v>897</v>
      </c>
      <c r="B277" s="796"/>
      <c r="C277" s="798" t="str">
        <f>IF('Mapa final SI'!G280="","",'Mapa final SI'!G280)</f>
        <v/>
      </c>
      <c r="D277" s="804"/>
      <c r="E277" s="798" t="str">
        <f>IF('Mapa final SI'!F280="","",'Mapa final SI'!F280)</f>
        <v/>
      </c>
      <c r="F277" s="878" t="str">
        <f>IF('Mapa final SI'!L280="","",'Mapa final SI'!L280)</f>
        <v/>
      </c>
      <c r="G277" s="878" t="str">
        <f>IF('Mapa final SI'!P280="","",'Mapa final SI'!P280)</f>
        <v/>
      </c>
      <c r="H277" s="96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5" t="str">
        <f>IF('Mapa final SI'!AC280="","",'Mapa final SI'!AC280)</f>
        <v/>
      </c>
      <c r="J277" s="355" t="str">
        <f>IF('Mapa final SI'!AE280="","",'Mapa final SI'!AE280)</f>
        <v/>
      </c>
      <c r="K277" s="355" t="str">
        <f t="shared" si="4"/>
        <v/>
      </c>
      <c r="L277" s="355" t="str">
        <f>IF('Mapa final SI'!AH280="","",'Mapa final SI'!AH280)</f>
        <v/>
      </c>
      <c r="M277" s="356" t="str">
        <f>IF('Mapa final SI'!T280="","",'Mapa final SI'!T280)</f>
        <v/>
      </c>
      <c r="N277" s="427"/>
      <c r="O277" s="427"/>
      <c r="P277" s="427"/>
      <c r="Q277" s="428"/>
    </row>
    <row r="278" spans="1:17" ht="43.5" customHeight="1" x14ac:dyDescent="0.25">
      <c r="A278" s="118" t="s">
        <v>898</v>
      </c>
      <c r="B278" s="797"/>
      <c r="C278" s="799"/>
      <c r="D278" s="800"/>
      <c r="E278" s="799"/>
      <c r="F278" s="801"/>
      <c r="G278" s="801"/>
      <c r="H278" s="965"/>
      <c r="I278" s="355" t="str">
        <f>IF('Mapa final SI'!AC281="","",'Mapa final SI'!AC281)</f>
        <v/>
      </c>
      <c r="J278" s="355" t="str">
        <f>IF('Mapa final SI'!AE281="","",'Mapa final SI'!AE281)</f>
        <v/>
      </c>
      <c r="K278" s="355" t="str">
        <f t="shared" si="4"/>
        <v/>
      </c>
      <c r="L278" s="355" t="str">
        <f>IF('Mapa final SI'!AH281="","",'Mapa final SI'!AH281)</f>
        <v/>
      </c>
      <c r="M278" s="356" t="str">
        <f>IF('Mapa final SI'!T281="","",'Mapa final SI'!T281)</f>
        <v/>
      </c>
      <c r="N278" s="427"/>
      <c r="O278" s="427"/>
      <c r="P278" s="427"/>
      <c r="Q278" s="428"/>
    </row>
    <row r="279" spans="1:17" ht="43.5" customHeight="1" x14ac:dyDescent="0.25">
      <c r="A279" s="118" t="s">
        <v>899</v>
      </c>
      <c r="B279" s="797"/>
      <c r="C279" s="799"/>
      <c r="D279" s="800"/>
      <c r="E279" s="799"/>
      <c r="F279" s="801"/>
      <c r="G279" s="801"/>
      <c r="H279" s="965"/>
      <c r="I279" s="355" t="str">
        <f>IF('Mapa final SI'!AC282="","",'Mapa final SI'!AC282)</f>
        <v/>
      </c>
      <c r="J279" s="355" t="str">
        <f>IF('Mapa final SI'!AE282="","",'Mapa final SI'!AE282)</f>
        <v/>
      </c>
      <c r="K279" s="355" t="str">
        <f t="shared" si="4"/>
        <v/>
      </c>
      <c r="L279" s="355" t="str">
        <f>IF('Mapa final SI'!AH282="","",'Mapa final SI'!AH282)</f>
        <v/>
      </c>
      <c r="M279" s="356" t="str">
        <f>IF('Mapa final SI'!T282="","",'Mapa final SI'!T282)</f>
        <v/>
      </c>
      <c r="N279" s="427"/>
      <c r="O279" s="427"/>
      <c r="P279" s="427"/>
      <c r="Q279" s="428"/>
    </row>
    <row r="280" spans="1:17" ht="43.5" customHeight="1" x14ac:dyDescent="0.25">
      <c r="A280" s="118" t="s">
        <v>900</v>
      </c>
      <c r="B280" s="797"/>
      <c r="C280" s="799"/>
      <c r="D280" s="800"/>
      <c r="E280" s="799"/>
      <c r="F280" s="801"/>
      <c r="G280" s="801"/>
      <c r="H280" s="965"/>
      <c r="I280" s="355" t="str">
        <f>IF('Mapa final SI'!AC283="","",'Mapa final SI'!AC283)</f>
        <v/>
      </c>
      <c r="J280" s="355" t="str">
        <f>IF('Mapa final SI'!AE283="","",'Mapa final SI'!AE283)</f>
        <v/>
      </c>
      <c r="K280" s="355" t="str">
        <f t="shared" si="4"/>
        <v/>
      </c>
      <c r="L280" s="355" t="str">
        <f>IF('Mapa final SI'!AH283="","",'Mapa final SI'!AH283)</f>
        <v/>
      </c>
      <c r="M280" s="356" t="str">
        <f>IF('Mapa final SI'!T283="","",'Mapa final SI'!T283)</f>
        <v/>
      </c>
      <c r="N280" s="427"/>
      <c r="O280" s="427"/>
      <c r="P280" s="427"/>
      <c r="Q280" s="428"/>
    </row>
    <row r="281" spans="1:17" ht="43.5" customHeight="1" x14ac:dyDescent="0.25">
      <c r="A281" s="118" t="s">
        <v>901</v>
      </c>
      <c r="B281" s="797"/>
      <c r="C281" s="799"/>
      <c r="D281" s="800"/>
      <c r="E281" s="799"/>
      <c r="F281" s="801"/>
      <c r="G281" s="801"/>
      <c r="H281" s="965"/>
      <c r="I281" s="355" t="str">
        <f>IF('Mapa final SI'!AC284="","",'Mapa final SI'!AC284)</f>
        <v/>
      </c>
      <c r="J281" s="355" t="str">
        <f>IF('Mapa final SI'!AE284="","",'Mapa final SI'!AE284)</f>
        <v/>
      </c>
      <c r="K281" s="355" t="str">
        <f t="shared" si="4"/>
        <v/>
      </c>
      <c r="L281" s="355" t="str">
        <f>IF('Mapa final SI'!AH284="","",'Mapa final SI'!AH284)</f>
        <v/>
      </c>
      <c r="M281" s="356" t="str">
        <f>IF('Mapa final SI'!T284="","",'Mapa final SI'!T284)</f>
        <v/>
      </c>
      <c r="N281" s="427"/>
      <c r="O281" s="427"/>
      <c r="P281" s="427"/>
      <c r="Q281" s="428"/>
    </row>
    <row r="282" spans="1:17" ht="43.5" customHeight="1" x14ac:dyDescent="0.25">
      <c r="A282" s="118" t="s">
        <v>902</v>
      </c>
      <c r="B282" s="797"/>
      <c r="C282" s="799"/>
      <c r="D282" s="800"/>
      <c r="E282" s="799"/>
      <c r="F282" s="801"/>
      <c r="G282" s="801"/>
      <c r="H282" s="879"/>
      <c r="I282" s="355" t="str">
        <f>IF('Mapa final SI'!AC285="","",'Mapa final SI'!AC285)</f>
        <v/>
      </c>
      <c r="J282" s="355" t="str">
        <f>IF('Mapa final SI'!AE285="","",'Mapa final SI'!AE285)</f>
        <v/>
      </c>
      <c r="K282" s="355" t="str">
        <f t="shared" si="4"/>
        <v/>
      </c>
      <c r="L282" s="355" t="str">
        <f>IF('Mapa final SI'!AH285="","",'Mapa final SI'!AH285)</f>
        <v/>
      </c>
      <c r="M282" s="356" t="str">
        <f>IF('Mapa final SI'!T285="","",'Mapa final SI'!T285)</f>
        <v/>
      </c>
      <c r="N282" s="427"/>
      <c r="O282" s="427"/>
      <c r="P282" s="427"/>
      <c r="Q282" s="428"/>
    </row>
    <row r="283" spans="1:17" ht="43.5" customHeight="1" x14ac:dyDescent="0.25">
      <c r="A283" s="118" t="s">
        <v>903</v>
      </c>
      <c r="B283" s="796"/>
      <c r="C283" s="798" t="str">
        <f>IF('Mapa final SI'!G286="","",'Mapa final SI'!G286)</f>
        <v/>
      </c>
      <c r="D283" s="804"/>
      <c r="E283" s="798" t="str">
        <f>IF('Mapa final SI'!F286="","",'Mapa final SI'!F286)</f>
        <v/>
      </c>
      <c r="F283" s="878" t="str">
        <f>IF('Mapa final SI'!L286="","",'Mapa final SI'!L286)</f>
        <v/>
      </c>
      <c r="G283" s="878" t="str">
        <f>IF('Mapa final SI'!P286="","",'Mapa final SI'!P286)</f>
        <v/>
      </c>
      <c r="H283" s="96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5" t="str">
        <f>IF('Mapa final SI'!AC286="","",'Mapa final SI'!AC286)</f>
        <v/>
      </c>
      <c r="J283" s="355" t="str">
        <f>IF('Mapa final SI'!AE286="","",'Mapa final SI'!AE286)</f>
        <v/>
      </c>
      <c r="K283" s="355" t="str">
        <f t="shared" si="4"/>
        <v/>
      </c>
      <c r="L283" s="355" t="str">
        <f>IF('Mapa final SI'!AH286="","",'Mapa final SI'!AH286)</f>
        <v/>
      </c>
      <c r="M283" s="356" t="str">
        <f>IF('Mapa final SI'!T286="","",'Mapa final SI'!T286)</f>
        <v/>
      </c>
      <c r="N283" s="427"/>
      <c r="O283" s="427"/>
      <c r="P283" s="427"/>
      <c r="Q283" s="428"/>
    </row>
    <row r="284" spans="1:17" ht="43.5" customHeight="1" x14ac:dyDescent="0.25">
      <c r="A284" s="118" t="s">
        <v>904</v>
      </c>
      <c r="B284" s="797"/>
      <c r="C284" s="799"/>
      <c r="D284" s="800"/>
      <c r="E284" s="799"/>
      <c r="F284" s="801"/>
      <c r="G284" s="801"/>
      <c r="H284" s="965"/>
      <c r="I284" s="355" t="str">
        <f>IF('Mapa final SI'!AC287="","",'Mapa final SI'!AC287)</f>
        <v/>
      </c>
      <c r="J284" s="355" t="str">
        <f>IF('Mapa final SI'!AE287="","",'Mapa final SI'!AE287)</f>
        <v/>
      </c>
      <c r="K284" s="355" t="str">
        <f t="shared" si="4"/>
        <v/>
      </c>
      <c r="L284" s="355" t="str">
        <f>IF('Mapa final SI'!AH287="","",'Mapa final SI'!AH287)</f>
        <v/>
      </c>
      <c r="M284" s="356" t="str">
        <f>IF('Mapa final SI'!T287="","",'Mapa final SI'!T287)</f>
        <v/>
      </c>
      <c r="N284" s="427"/>
      <c r="O284" s="427"/>
      <c r="P284" s="427"/>
      <c r="Q284" s="428"/>
    </row>
    <row r="285" spans="1:17" ht="43.5" customHeight="1" x14ac:dyDescent="0.25">
      <c r="A285" s="118" t="s">
        <v>905</v>
      </c>
      <c r="B285" s="797"/>
      <c r="C285" s="799"/>
      <c r="D285" s="800"/>
      <c r="E285" s="799"/>
      <c r="F285" s="801"/>
      <c r="G285" s="801"/>
      <c r="H285" s="965"/>
      <c r="I285" s="355" t="str">
        <f>IF('Mapa final SI'!AC288="","",'Mapa final SI'!AC288)</f>
        <v/>
      </c>
      <c r="J285" s="355" t="str">
        <f>IF('Mapa final SI'!AE288="","",'Mapa final SI'!AE288)</f>
        <v/>
      </c>
      <c r="K285" s="355" t="str">
        <f t="shared" si="4"/>
        <v/>
      </c>
      <c r="L285" s="355" t="str">
        <f>IF('Mapa final SI'!AH288="","",'Mapa final SI'!AH288)</f>
        <v/>
      </c>
      <c r="M285" s="356" t="str">
        <f>IF('Mapa final SI'!T288="","",'Mapa final SI'!T288)</f>
        <v/>
      </c>
      <c r="N285" s="427"/>
      <c r="O285" s="427"/>
      <c r="P285" s="427"/>
      <c r="Q285" s="428"/>
    </row>
    <row r="286" spans="1:17" ht="43.5" customHeight="1" x14ac:dyDescent="0.25">
      <c r="A286" s="118" t="s">
        <v>906</v>
      </c>
      <c r="B286" s="797"/>
      <c r="C286" s="799"/>
      <c r="D286" s="800"/>
      <c r="E286" s="799"/>
      <c r="F286" s="801"/>
      <c r="G286" s="801"/>
      <c r="H286" s="965"/>
      <c r="I286" s="355" t="str">
        <f>IF('Mapa final SI'!AC289="","",'Mapa final SI'!AC289)</f>
        <v/>
      </c>
      <c r="J286" s="355" t="str">
        <f>IF('Mapa final SI'!AE289="","",'Mapa final SI'!AE289)</f>
        <v/>
      </c>
      <c r="K286" s="355" t="str">
        <f t="shared" si="4"/>
        <v/>
      </c>
      <c r="L286" s="355" t="str">
        <f>IF('Mapa final SI'!AH289="","",'Mapa final SI'!AH289)</f>
        <v/>
      </c>
      <c r="M286" s="356" t="str">
        <f>IF('Mapa final SI'!T289="","",'Mapa final SI'!T289)</f>
        <v/>
      </c>
      <c r="N286" s="427"/>
      <c r="O286" s="427"/>
      <c r="P286" s="427"/>
      <c r="Q286" s="428"/>
    </row>
    <row r="287" spans="1:17" ht="43.5" customHeight="1" x14ac:dyDescent="0.25">
      <c r="A287" s="118" t="s">
        <v>907</v>
      </c>
      <c r="B287" s="797"/>
      <c r="C287" s="799"/>
      <c r="D287" s="800"/>
      <c r="E287" s="799"/>
      <c r="F287" s="801"/>
      <c r="G287" s="801"/>
      <c r="H287" s="965"/>
      <c r="I287" s="355" t="str">
        <f>IF('Mapa final SI'!AC290="","",'Mapa final SI'!AC290)</f>
        <v/>
      </c>
      <c r="J287" s="355" t="str">
        <f>IF('Mapa final SI'!AE290="","",'Mapa final SI'!AE290)</f>
        <v/>
      </c>
      <c r="K287" s="355" t="str">
        <f t="shared" si="4"/>
        <v/>
      </c>
      <c r="L287" s="355" t="str">
        <f>IF('Mapa final SI'!AH290="","",'Mapa final SI'!AH290)</f>
        <v/>
      </c>
      <c r="M287" s="356" t="str">
        <f>IF('Mapa final SI'!T290="","",'Mapa final SI'!T290)</f>
        <v/>
      </c>
      <c r="N287" s="427"/>
      <c r="O287" s="427"/>
      <c r="P287" s="427"/>
      <c r="Q287" s="428"/>
    </row>
    <row r="288" spans="1:17" ht="43.5" customHeight="1" x14ac:dyDescent="0.25">
      <c r="A288" s="118" t="s">
        <v>908</v>
      </c>
      <c r="B288" s="797"/>
      <c r="C288" s="799"/>
      <c r="D288" s="800"/>
      <c r="E288" s="799"/>
      <c r="F288" s="801"/>
      <c r="G288" s="801"/>
      <c r="H288" s="879"/>
      <c r="I288" s="355" t="str">
        <f>IF('Mapa final SI'!AC291="","",'Mapa final SI'!AC291)</f>
        <v/>
      </c>
      <c r="J288" s="355" t="str">
        <f>IF('Mapa final SI'!AE291="","",'Mapa final SI'!AE291)</f>
        <v/>
      </c>
      <c r="K288" s="355" t="str">
        <f t="shared" si="4"/>
        <v/>
      </c>
      <c r="L288" s="355" t="str">
        <f>IF('Mapa final SI'!AH291="","",'Mapa final SI'!AH291)</f>
        <v/>
      </c>
      <c r="M288" s="356" t="str">
        <f>IF('Mapa final SI'!T291="","",'Mapa final SI'!T291)</f>
        <v/>
      </c>
      <c r="N288" s="427"/>
      <c r="O288" s="427"/>
      <c r="P288" s="427"/>
      <c r="Q288" s="428"/>
    </row>
    <row r="289" spans="1:17" ht="43.5" customHeight="1" x14ac:dyDescent="0.25">
      <c r="A289" s="118" t="s">
        <v>909</v>
      </c>
      <c r="B289" s="796"/>
      <c r="C289" s="798" t="str">
        <f>IF('Mapa final SI'!G292="","",'Mapa final SI'!G292)</f>
        <v/>
      </c>
      <c r="D289" s="804"/>
      <c r="E289" s="798" t="str">
        <f>IF('Mapa final SI'!F292="","",'Mapa final SI'!F292)</f>
        <v/>
      </c>
      <c r="F289" s="878" t="str">
        <f>IF('Mapa final SI'!L292="","",'Mapa final SI'!L292)</f>
        <v/>
      </c>
      <c r="G289" s="878" t="str">
        <f>IF('Mapa final SI'!P292="","",'Mapa final SI'!P292)</f>
        <v/>
      </c>
      <c r="H289" s="96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5" t="str">
        <f>IF('Mapa final SI'!AC292="","",'Mapa final SI'!AC292)</f>
        <v/>
      </c>
      <c r="J289" s="355" t="str">
        <f>IF('Mapa final SI'!AE292="","",'Mapa final SI'!AE292)</f>
        <v/>
      </c>
      <c r="K289" s="355" t="str">
        <f t="shared" si="4"/>
        <v/>
      </c>
      <c r="L289" s="355" t="str">
        <f>IF('Mapa final SI'!AH292="","",'Mapa final SI'!AH292)</f>
        <v/>
      </c>
      <c r="M289" s="356" t="str">
        <f>IF('Mapa final SI'!T292="","",'Mapa final SI'!T292)</f>
        <v/>
      </c>
      <c r="N289" s="427"/>
      <c r="O289" s="427"/>
      <c r="P289" s="427"/>
      <c r="Q289" s="428"/>
    </row>
    <row r="290" spans="1:17" ht="43.5" customHeight="1" x14ac:dyDescent="0.25">
      <c r="A290" s="118" t="s">
        <v>910</v>
      </c>
      <c r="B290" s="797"/>
      <c r="C290" s="799"/>
      <c r="D290" s="800"/>
      <c r="E290" s="799"/>
      <c r="F290" s="801"/>
      <c r="G290" s="801"/>
      <c r="H290" s="965"/>
      <c r="I290" s="355" t="str">
        <f>IF('Mapa final SI'!AC293="","",'Mapa final SI'!AC293)</f>
        <v/>
      </c>
      <c r="J290" s="355" t="str">
        <f>IF('Mapa final SI'!AE293="","",'Mapa final SI'!AE293)</f>
        <v/>
      </c>
      <c r="K290" s="355" t="str">
        <f t="shared" si="4"/>
        <v/>
      </c>
      <c r="L290" s="355" t="str">
        <f>IF('Mapa final SI'!AH293="","",'Mapa final SI'!AH293)</f>
        <v/>
      </c>
      <c r="M290" s="356" t="str">
        <f>IF('Mapa final SI'!T293="","",'Mapa final SI'!T293)</f>
        <v/>
      </c>
      <c r="N290" s="427"/>
      <c r="O290" s="427"/>
      <c r="P290" s="427"/>
      <c r="Q290" s="428"/>
    </row>
    <row r="291" spans="1:17" ht="43.5" customHeight="1" x14ac:dyDescent="0.25">
      <c r="A291" s="118" t="s">
        <v>911</v>
      </c>
      <c r="B291" s="797"/>
      <c r="C291" s="799"/>
      <c r="D291" s="800"/>
      <c r="E291" s="799"/>
      <c r="F291" s="801"/>
      <c r="G291" s="801"/>
      <c r="H291" s="965"/>
      <c r="I291" s="355" t="str">
        <f>IF('Mapa final SI'!AC294="","",'Mapa final SI'!AC294)</f>
        <v/>
      </c>
      <c r="J291" s="355" t="str">
        <f>IF('Mapa final SI'!AE294="","",'Mapa final SI'!AE294)</f>
        <v/>
      </c>
      <c r="K291" s="355" t="str">
        <f t="shared" si="4"/>
        <v/>
      </c>
      <c r="L291" s="355" t="str">
        <f>IF('Mapa final SI'!AH294="","",'Mapa final SI'!AH294)</f>
        <v/>
      </c>
      <c r="M291" s="356" t="str">
        <f>IF('Mapa final SI'!T294="","",'Mapa final SI'!T294)</f>
        <v/>
      </c>
      <c r="N291" s="427"/>
      <c r="O291" s="427"/>
      <c r="P291" s="427"/>
      <c r="Q291" s="428"/>
    </row>
    <row r="292" spans="1:17" ht="43.5" customHeight="1" x14ac:dyDescent="0.25">
      <c r="A292" s="118" t="s">
        <v>912</v>
      </c>
      <c r="B292" s="797"/>
      <c r="C292" s="799"/>
      <c r="D292" s="800"/>
      <c r="E292" s="799"/>
      <c r="F292" s="801"/>
      <c r="G292" s="801"/>
      <c r="H292" s="965"/>
      <c r="I292" s="355" t="str">
        <f>IF('Mapa final SI'!AC295="","",'Mapa final SI'!AC295)</f>
        <v/>
      </c>
      <c r="J292" s="355" t="str">
        <f>IF('Mapa final SI'!AE295="","",'Mapa final SI'!AE295)</f>
        <v/>
      </c>
      <c r="K292" s="355" t="str">
        <f t="shared" si="4"/>
        <v/>
      </c>
      <c r="L292" s="355" t="str">
        <f>IF('Mapa final SI'!AH295="","",'Mapa final SI'!AH295)</f>
        <v/>
      </c>
      <c r="M292" s="356" t="str">
        <f>IF('Mapa final SI'!T295="","",'Mapa final SI'!T295)</f>
        <v/>
      </c>
      <c r="N292" s="427"/>
      <c r="O292" s="427"/>
      <c r="P292" s="427"/>
      <c r="Q292" s="428"/>
    </row>
    <row r="293" spans="1:17" ht="43.5" customHeight="1" x14ac:dyDescent="0.25">
      <c r="A293" s="118" t="s">
        <v>913</v>
      </c>
      <c r="B293" s="797"/>
      <c r="C293" s="799"/>
      <c r="D293" s="800"/>
      <c r="E293" s="799"/>
      <c r="F293" s="801"/>
      <c r="G293" s="801"/>
      <c r="H293" s="965"/>
      <c r="I293" s="355" t="str">
        <f>IF('Mapa final SI'!AC296="","",'Mapa final SI'!AC296)</f>
        <v/>
      </c>
      <c r="J293" s="355" t="str">
        <f>IF('Mapa final SI'!AE296="","",'Mapa final SI'!AE296)</f>
        <v/>
      </c>
      <c r="K293" s="355" t="str">
        <f t="shared" si="4"/>
        <v/>
      </c>
      <c r="L293" s="355" t="str">
        <f>IF('Mapa final SI'!AH296="","",'Mapa final SI'!AH296)</f>
        <v/>
      </c>
      <c r="M293" s="356" t="str">
        <f>IF('Mapa final SI'!T296="","",'Mapa final SI'!T296)</f>
        <v/>
      </c>
      <c r="N293" s="427"/>
      <c r="O293" s="427"/>
      <c r="P293" s="427"/>
      <c r="Q293" s="428"/>
    </row>
    <row r="294" spans="1:17" ht="43.5" customHeight="1" x14ac:dyDescent="0.25">
      <c r="A294" s="118" t="s">
        <v>914</v>
      </c>
      <c r="B294" s="797"/>
      <c r="C294" s="799"/>
      <c r="D294" s="800"/>
      <c r="E294" s="799"/>
      <c r="F294" s="801"/>
      <c r="G294" s="801"/>
      <c r="H294" s="879"/>
      <c r="I294" s="355" t="str">
        <f>IF('Mapa final SI'!AC297="","",'Mapa final SI'!AC297)</f>
        <v/>
      </c>
      <c r="J294" s="355" t="str">
        <f>IF('Mapa final SI'!AE297="","",'Mapa final SI'!AE297)</f>
        <v/>
      </c>
      <c r="K294" s="355" t="str">
        <f t="shared" si="4"/>
        <v/>
      </c>
      <c r="L294" s="355" t="str">
        <f>IF('Mapa final SI'!AH297="","",'Mapa final SI'!AH297)</f>
        <v/>
      </c>
      <c r="M294" s="356" t="str">
        <f>IF('Mapa final SI'!T297="","",'Mapa final SI'!T297)</f>
        <v/>
      </c>
      <c r="N294" s="427"/>
      <c r="O294" s="427"/>
      <c r="P294" s="427"/>
      <c r="Q294" s="428"/>
    </row>
    <row r="295" spans="1:17" ht="43.5" customHeight="1" x14ac:dyDescent="0.25">
      <c r="A295" s="118" t="s">
        <v>915</v>
      </c>
      <c r="B295" s="796"/>
      <c r="C295" s="798" t="str">
        <f>IF('Mapa final SI'!G298="","",'Mapa final SI'!G298)</f>
        <v/>
      </c>
      <c r="D295" s="804"/>
      <c r="E295" s="798" t="str">
        <f>IF('Mapa final SI'!F298="","",'Mapa final SI'!F298)</f>
        <v/>
      </c>
      <c r="F295" s="878" t="str">
        <f>IF('Mapa final SI'!L298="","",'Mapa final SI'!L298)</f>
        <v/>
      </c>
      <c r="G295" s="878" t="str">
        <f>IF('Mapa final SI'!P298="","",'Mapa final SI'!P298)</f>
        <v/>
      </c>
      <c r="H295" s="96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5" t="str">
        <f>IF('Mapa final SI'!AC298="","",'Mapa final SI'!AC298)</f>
        <v/>
      </c>
      <c r="J295" s="355" t="str">
        <f>IF('Mapa final SI'!AE298="","",'Mapa final SI'!AE298)</f>
        <v/>
      </c>
      <c r="K295" s="355" t="str">
        <f t="shared" si="4"/>
        <v/>
      </c>
      <c r="L295" s="355" t="str">
        <f>IF('Mapa final SI'!AH298="","",'Mapa final SI'!AH298)</f>
        <v/>
      </c>
      <c r="M295" s="356" t="str">
        <f>IF('Mapa final SI'!T298="","",'Mapa final SI'!T298)</f>
        <v/>
      </c>
      <c r="N295" s="427"/>
      <c r="O295" s="427"/>
      <c r="P295" s="427"/>
      <c r="Q295" s="428"/>
    </row>
    <row r="296" spans="1:17" ht="43.5" customHeight="1" x14ac:dyDescent="0.25">
      <c r="A296" s="118" t="s">
        <v>916</v>
      </c>
      <c r="B296" s="797"/>
      <c r="C296" s="799"/>
      <c r="D296" s="800"/>
      <c r="E296" s="799"/>
      <c r="F296" s="801"/>
      <c r="G296" s="801"/>
      <c r="H296" s="965"/>
      <c r="I296" s="355" t="str">
        <f>IF('Mapa final SI'!AC299="","",'Mapa final SI'!AC299)</f>
        <v/>
      </c>
      <c r="J296" s="355" t="str">
        <f>IF('Mapa final SI'!AE299="","",'Mapa final SI'!AE299)</f>
        <v/>
      </c>
      <c r="K296" s="355" t="str">
        <f t="shared" si="4"/>
        <v/>
      </c>
      <c r="L296" s="355" t="str">
        <f>IF('Mapa final SI'!AH299="","",'Mapa final SI'!AH299)</f>
        <v/>
      </c>
      <c r="M296" s="356" t="str">
        <f>IF('Mapa final SI'!T299="","",'Mapa final SI'!T299)</f>
        <v/>
      </c>
      <c r="N296" s="427"/>
      <c r="O296" s="427"/>
      <c r="P296" s="427"/>
      <c r="Q296" s="428"/>
    </row>
    <row r="297" spans="1:17" ht="43.5" customHeight="1" x14ac:dyDescent="0.25">
      <c r="A297" s="118" t="s">
        <v>917</v>
      </c>
      <c r="B297" s="797"/>
      <c r="C297" s="799"/>
      <c r="D297" s="800"/>
      <c r="E297" s="799"/>
      <c r="F297" s="801"/>
      <c r="G297" s="801"/>
      <c r="H297" s="965"/>
      <c r="I297" s="355" t="str">
        <f>IF('Mapa final SI'!AC300="","",'Mapa final SI'!AC300)</f>
        <v/>
      </c>
      <c r="J297" s="355" t="str">
        <f>IF('Mapa final SI'!AE300="","",'Mapa final SI'!AE300)</f>
        <v/>
      </c>
      <c r="K297" s="355" t="str">
        <f t="shared" si="4"/>
        <v/>
      </c>
      <c r="L297" s="355" t="str">
        <f>IF('Mapa final SI'!AH300="","",'Mapa final SI'!AH300)</f>
        <v/>
      </c>
      <c r="M297" s="356" t="str">
        <f>IF('Mapa final SI'!T300="","",'Mapa final SI'!T300)</f>
        <v/>
      </c>
      <c r="N297" s="427"/>
      <c r="O297" s="427"/>
      <c r="P297" s="427"/>
      <c r="Q297" s="428"/>
    </row>
    <row r="298" spans="1:17" ht="43.5" customHeight="1" x14ac:dyDescent="0.25">
      <c r="A298" s="118" t="s">
        <v>918</v>
      </c>
      <c r="B298" s="797"/>
      <c r="C298" s="799"/>
      <c r="D298" s="800"/>
      <c r="E298" s="799"/>
      <c r="F298" s="801"/>
      <c r="G298" s="801"/>
      <c r="H298" s="965"/>
      <c r="I298" s="355" t="str">
        <f>IF('Mapa final SI'!AC301="","",'Mapa final SI'!AC301)</f>
        <v/>
      </c>
      <c r="J298" s="355" t="str">
        <f>IF('Mapa final SI'!AE301="","",'Mapa final SI'!AE301)</f>
        <v/>
      </c>
      <c r="K298" s="355" t="str">
        <f t="shared" si="4"/>
        <v/>
      </c>
      <c r="L298" s="355" t="str">
        <f>IF('Mapa final SI'!AH301="","",'Mapa final SI'!AH301)</f>
        <v/>
      </c>
      <c r="M298" s="356" t="str">
        <f>IF('Mapa final SI'!T301="","",'Mapa final SI'!T301)</f>
        <v/>
      </c>
      <c r="N298" s="427"/>
      <c r="O298" s="427"/>
      <c r="P298" s="427"/>
      <c r="Q298" s="428"/>
    </row>
    <row r="299" spans="1:17" ht="43.5" customHeight="1" x14ac:dyDescent="0.25">
      <c r="A299" s="118" t="s">
        <v>919</v>
      </c>
      <c r="B299" s="797"/>
      <c r="C299" s="799"/>
      <c r="D299" s="800"/>
      <c r="E299" s="799"/>
      <c r="F299" s="801"/>
      <c r="G299" s="801"/>
      <c r="H299" s="965"/>
      <c r="I299" s="355" t="str">
        <f>IF('Mapa final SI'!AC302="","",'Mapa final SI'!AC302)</f>
        <v/>
      </c>
      <c r="J299" s="355" t="str">
        <f>IF('Mapa final SI'!AE302="","",'Mapa final SI'!AE302)</f>
        <v/>
      </c>
      <c r="K299" s="355" t="str">
        <f t="shared" si="4"/>
        <v/>
      </c>
      <c r="L299" s="355" t="str">
        <f>IF('Mapa final SI'!AH302="","",'Mapa final SI'!AH302)</f>
        <v/>
      </c>
      <c r="M299" s="356" t="str">
        <f>IF('Mapa final SI'!T302="","",'Mapa final SI'!T302)</f>
        <v/>
      </c>
      <c r="N299" s="427"/>
      <c r="O299" s="427"/>
      <c r="P299" s="427"/>
      <c r="Q299" s="428"/>
    </row>
    <row r="300" spans="1:17" ht="43.5" customHeight="1" x14ac:dyDescent="0.25">
      <c r="A300" s="118" t="s">
        <v>920</v>
      </c>
      <c r="B300" s="797"/>
      <c r="C300" s="799"/>
      <c r="D300" s="800"/>
      <c r="E300" s="799"/>
      <c r="F300" s="801"/>
      <c r="G300" s="801"/>
      <c r="H300" s="879"/>
      <c r="I300" s="355" t="str">
        <f>IF('Mapa final SI'!AC303="","",'Mapa final SI'!AC303)</f>
        <v/>
      </c>
      <c r="J300" s="355" t="str">
        <f>IF('Mapa final SI'!AE303="","",'Mapa final SI'!AE303)</f>
        <v/>
      </c>
      <c r="K300" s="355" t="str">
        <f t="shared" si="4"/>
        <v/>
      </c>
      <c r="L300" s="355" t="str">
        <f>IF('Mapa final SI'!AH303="","",'Mapa final SI'!AH303)</f>
        <v/>
      </c>
      <c r="M300" s="356" t="str">
        <f>IF('Mapa final SI'!T303="","",'Mapa final SI'!T303)</f>
        <v/>
      </c>
      <c r="N300" s="427"/>
      <c r="O300" s="427"/>
      <c r="P300" s="427"/>
      <c r="Q300" s="428"/>
    </row>
    <row r="301" spans="1:17" ht="43.5" customHeight="1" x14ac:dyDescent="0.25">
      <c r="A301" s="118" t="s">
        <v>921</v>
      </c>
      <c r="B301" s="796"/>
      <c r="C301" s="798" t="str">
        <f>IF('Mapa final SI'!G304="","",'Mapa final SI'!G304)</f>
        <v/>
      </c>
      <c r="D301" s="804"/>
      <c r="E301" s="798" t="str">
        <f>IF('Mapa final SI'!F304="","",'Mapa final SI'!F304)</f>
        <v/>
      </c>
      <c r="F301" s="878" t="str">
        <f>IF('Mapa final SI'!L304="","",'Mapa final SI'!L304)</f>
        <v/>
      </c>
      <c r="G301" s="878" t="str">
        <f>IF('Mapa final SI'!P304="","",'Mapa final SI'!P304)</f>
        <v/>
      </c>
      <c r="H301" s="96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5" t="str">
        <f>IF('Mapa final SI'!AC304="","",'Mapa final SI'!AC304)</f>
        <v/>
      </c>
      <c r="J301" s="355" t="str">
        <f>IF('Mapa final SI'!AE304="","",'Mapa final SI'!AE304)</f>
        <v/>
      </c>
      <c r="K301" s="355" t="str">
        <f t="shared" si="4"/>
        <v/>
      </c>
      <c r="L301" s="355" t="str">
        <f>IF('Mapa final SI'!AH304="","",'Mapa final SI'!AH304)</f>
        <v/>
      </c>
      <c r="M301" s="356" t="str">
        <f>IF('Mapa final SI'!T304="","",'Mapa final SI'!T304)</f>
        <v/>
      </c>
      <c r="N301" s="427"/>
      <c r="O301" s="427"/>
      <c r="P301" s="427"/>
      <c r="Q301" s="428"/>
    </row>
    <row r="302" spans="1:17" ht="43.5" customHeight="1" x14ac:dyDescent="0.25">
      <c r="A302" s="118" t="s">
        <v>922</v>
      </c>
      <c r="B302" s="797"/>
      <c r="C302" s="799"/>
      <c r="D302" s="800"/>
      <c r="E302" s="799"/>
      <c r="F302" s="801"/>
      <c r="G302" s="801"/>
      <c r="H302" s="965"/>
      <c r="I302" s="355" t="str">
        <f>IF('Mapa final SI'!AC305="","",'Mapa final SI'!AC305)</f>
        <v/>
      </c>
      <c r="J302" s="355" t="str">
        <f>IF('Mapa final SI'!AE305="","",'Mapa final SI'!AE305)</f>
        <v/>
      </c>
      <c r="K302" s="355" t="str">
        <f t="shared" si="4"/>
        <v/>
      </c>
      <c r="L302" s="355" t="str">
        <f>IF('Mapa final SI'!AH305="","",'Mapa final SI'!AH305)</f>
        <v/>
      </c>
      <c r="M302" s="356" t="str">
        <f>IF('Mapa final SI'!T305="","",'Mapa final SI'!T305)</f>
        <v/>
      </c>
      <c r="N302" s="427"/>
      <c r="O302" s="427"/>
      <c r="P302" s="427"/>
      <c r="Q302" s="428"/>
    </row>
    <row r="303" spans="1:17" ht="43.5" customHeight="1" x14ac:dyDescent="0.25">
      <c r="A303" s="118" t="s">
        <v>923</v>
      </c>
      <c r="B303" s="797"/>
      <c r="C303" s="799"/>
      <c r="D303" s="800"/>
      <c r="E303" s="799"/>
      <c r="F303" s="801"/>
      <c r="G303" s="801"/>
      <c r="H303" s="965"/>
      <c r="I303" s="355" t="str">
        <f>IF('Mapa final SI'!AC306="","",'Mapa final SI'!AC306)</f>
        <v/>
      </c>
      <c r="J303" s="355" t="str">
        <f>IF('Mapa final SI'!AE306="","",'Mapa final SI'!AE306)</f>
        <v/>
      </c>
      <c r="K303" s="355" t="str">
        <f t="shared" si="4"/>
        <v/>
      </c>
      <c r="L303" s="355" t="str">
        <f>IF('Mapa final SI'!AH306="","",'Mapa final SI'!AH306)</f>
        <v/>
      </c>
      <c r="M303" s="356" t="str">
        <f>IF('Mapa final SI'!T306="","",'Mapa final SI'!T306)</f>
        <v/>
      </c>
      <c r="N303" s="427"/>
      <c r="O303" s="427"/>
      <c r="P303" s="427"/>
      <c r="Q303" s="428"/>
    </row>
    <row r="304" spans="1:17" ht="43.5" customHeight="1" x14ac:dyDescent="0.25">
      <c r="A304" s="118" t="s">
        <v>924</v>
      </c>
      <c r="B304" s="797"/>
      <c r="C304" s="799"/>
      <c r="D304" s="800"/>
      <c r="E304" s="799"/>
      <c r="F304" s="801"/>
      <c r="G304" s="801"/>
      <c r="H304" s="965"/>
      <c r="I304" s="355" t="str">
        <f>IF('Mapa final SI'!AC307="","",'Mapa final SI'!AC307)</f>
        <v/>
      </c>
      <c r="J304" s="355" t="str">
        <f>IF('Mapa final SI'!AE307="","",'Mapa final SI'!AE307)</f>
        <v/>
      </c>
      <c r="K304" s="355" t="str">
        <f t="shared" si="4"/>
        <v/>
      </c>
      <c r="L304" s="355" t="str">
        <f>IF('Mapa final SI'!AH307="","",'Mapa final SI'!AH307)</f>
        <v/>
      </c>
      <c r="M304" s="356" t="str">
        <f>IF('Mapa final SI'!T307="","",'Mapa final SI'!T307)</f>
        <v/>
      </c>
      <c r="N304" s="427"/>
      <c r="O304" s="427"/>
      <c r="P304" s="427"/>
      <c r="Q304" s="428"/>
    </row>
    <row r="305" spans="1:17" ht="43.5" customHeight="1" x14ac:dyDescent="0.25">
      <c r="A305" s="118" t="s">
        <v>925</v>
      </c>
      <c r="B305" s="797"/>
      <c r="C305" s="799"/>
      <c r="D305" s="800"/>
      <c r="E305" s="799"/>
      <c r="F305" s="801"/>
      <c r="G305" s="801"/>
      <c r="H305" s="965"/>
      <c r="I305" s="355" t="str">
        <f>IF('Mapa final SI'!AC308="","",'Mapa final SI'!AC308)</f>
        <v/>
      </c>
      <c r="J305" s="355" t="str">
        <f>IF('Mapa final SI'!AE308="","",'Mapa final SI'!AE308)</f>
        <v/>
      </c>
      <c r="K305" s="355" t="str">
        <f t="shared" si="4"/>
        <v/>
      </c>
      <c r="L305" s="355" t="str">
        <f>IF('Mapa final SI'!AH308="","",'Mapa final SI'!AH308)</f>
        <v/>
      </c>
      <c r="M305" s="356" t="str">
        <f>IF('Mapa final SI'!T308="","",'Mapa final SI'!T308)</f>
        <v/>
      </c>
      <c r="N305" s="427"/>
      <c r="O305" s="427"/>
      <c r="P305" s="427"/>
      <c r="Q305" s="428"/>
    </row>
    <row r="306" spans="1:17" ht="43.5" customHeight="1" x14ac:dyDescent="0.25">
      <c r="A306" s="118" t="s">
        <v>926</v>
      </c>
      <c r="B306" s="797"/>
      <c r="C306" s="799"/>
      <c r="D306" s="800"/>
      <c r="E306" s="799"/>
      <c r="F306" s="801"/>
      <c r="G306" s="801"/>
      <c r="H306" s="879"/>
      <c r="I306" s="355" t="str">
        <f>IF('Mapa final SI'!AC309="","",'Mapa final SI'!AC309)</f>
        <v/>
      </c>
      <c r="J306" s="355" t="str">
        <f>IF('Mapa final SI'!AE309="","",'Mapa final SI'!AE309)</f>
        <v/>
      </c>
      <c r="K306" s="355" t="str">
        <f t="shared" si="4"/>
        <v/>
      </c>
      <c r="L306" s="355" t="str">
        <f>IF('Mapa final SI'!AH309="","",'Mapa final SI'!AH309)</f>
        <v/>
      </c>
      <c r="M306" s="356" t="str">
        <f>IF('Mapa final SI'!T309="","",'Mapa final SI'!T309)</f>
        <v/>
      </c>
      <c r="N306" s="427"/>
      <c r="O306" s="427"/>
      <c r="P306" s="427"/>
      <c r="Q306" s="428"/>
    </row>
    <row r="307" spans="1:17" ht="43.5" customHeight="1" x14ac:dyDescent="0.25">
      <c r="A307" s="118" t="s">
        <v>927</v>
      </c>
      <c r="B307" s="796"/>
      <c r="C307" s="798" t="str">
        <f>IF('Mapa final SI'!G310="","",'Mapa final SI'!G310)</f>
        <v/>
      </c>
      <c r="D307" s="804"/>
      <c r="E307" s="798" t="str">
        <f>IF('Mapa final SI'!F310="","",'Mapa final SI'!F310)</f>
        <v/>
      </c>
      <c r="F307" s="878" t="str">
        <f>IF('Mapa final SI'!L310="","",'Mapa final SI'!L310)</f>
        <v/>
      </c>
      <c r="G307" s="878" t="str">
        <f>IF('Mapa final SI'!P310="","",'Mapa final SI'!P310)</f>
        <v/>
      </c>
      <c r="H307" s="96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5" t="str">
        <f>IF('Mapa final SI'!AC310="","",'Mapa final SI'!AC310)</f>
        <v/>
      </c>
      <c r="J307" s="355" t="str">
        <f>IF('Mapa final SI'!AE310="","",'Mapa final SI'!AE310)</f>
        <v/>
      </c>
      <c r="K307" s="355" t="str">
        <f t="shared" si="4"/>
        <v/>
      </c>
      <c r="L307" s="355" t="str">
        <f>IF('Mapa final SI'!AH310="","",'Mapa final SI'!AH310)</f>
        <v/>
      </c>
      <c r="M307" s="356" t="str">
        <f>IF('Mapa final SI'!T310="","",'Mapa final SI'!T310)</f>
        <v/>
      </c>
      <c r="N307" s="427"/>
      <c r="O307" s="427"/>
      <c r="P307" s="427"/>
      <c r="Q307" s="428"/>
    </row>
    <row r="308" spans="1:17" ht="43.5" customHeight="1" x14ac:dyDescent="0.25">
      <c r="A308" s="118" t="s">
        <v>928</v>
      </c>
      <c r="B308" s="797"/>
      <c r="C308" s="799"/>
      <c r="D308" s="800"/>
      <c r="E308" s="799"/>
      <c r="F308" s="801"/>
      <c r="G308" s="801"/>
      <c r="H308" s="965"/>
      <c r="I308" s="355" t="str">
        <f>IF('Mapa final SI'!AC311="","",'Mapa final SI'!AC311)</f>
        <v/>
      </c>
      <c r="J308" s="355" t="str">
        <f>IF('Mapa final SI'!AE311="","",'Mapa final SI'!AE311)</f>
        <v/>
      </c>
      <c r="K308" s="355" t="str">
        <f t="shared" si="4"/>
        <v/>
      </c>
      <c r="L308" s="355" t="str">
        <f>IF('Mapa final SI'!AH311="","",'Mapa final SI'!AH311)</f>
        <v/>
      </c>
      <c r="M308" s="356" t="str">
        <f>IF('Mapa final SI'!T311="","",'Mapa final SI'!T311)</f>
        <v/>
      </c>
      <c r="N308" s="427"/>
      <c r="O308" s="427"/>
      <c r="P308" s="427"/>
      <c r="Q308" s="428"/>
    </row>
    <row r="309" spans="1:17" ht="43.5" customHeight="1" x14ac:dyDescent="0.25">
      <c r="A309" s="118" t="s">
        <v>929</v>
      </c>
      <c r="B309" s="797"/>
      <c r="C309" s="799"/>
      <c r="D309" s="800"/>
      <c r="E309" s="799"/>
      <c r="F309" s="801"/>
      <c r="G309" s="801"/>
      <c r="H309" s="965"/>
      <c r="I309" s="355" t="str">
        <f>IF('Mapa final SI'!AC312="","",'Mapa final SI'!AC312)</f>
        <v/>
      </c>
      <c r="J309" s="355" t="str">
        <f>IF('Mapa final SI'!AE312="","",'Mapa final SI'!AE312)</f>
        <v/>
      </c>
      <c r="K309" s="355" t="str">
        <f t="shared" si="4"/>
        <v/>
      </c>
      <c r="L309" s="355" t="str">
        <f>IF('Mapa final SI'!AH312="","",'Mapa final SI'!AH312)</f>
        <v/>
      </c>
      <c r="M309" s="356" t="str">
        <f>IF('Mapa final SI'!T312="","",'Mapa final SI'!T312)</f>
        <v/>
      </c>
      <c r="N309" s="427"/>
      <c r="O309" s="427"/>
      <c r="P309" s="427"/>
      <c r="Q309" s="428"/>
    </row>
    <row r="310" spans="1:17" ht="43.5" customHeight="1" x14ac:dyDescent="0.25">
      <c r="A310" s="118" t="s">
        <v>930</v>
      </c>
      <c r="B310" s="797"/>
      <c r="C310" s="799"/>
      <c r="D310" s="800"/>
      <c r="E310" s="799"/>
      <c r="F310" s="801"/>
      <c r="G310" s="801"/>
      <c r="H310" s="965"/>
      <c r="I310" s="355" t="str">
        <f>IF('Mapa final SI'!AC313="","",'Mapa final SI'!AC313)</f>
        <v/>
      </c>
      <c r="J310" s="355" t="str">
        <f>IF('Mapa final SI'!AE313="","",'Mapa final SI'!AE313)</f>
        <v/>
      </c>
      <c r="K310" s="355" t="str">
        <f t="shared" si="4"/>
        <v/>
      </c>
      <c r="L310" s="355" t="str">
        <f>IF('Mapa final SI'!AH313="","",'Mapa final SI'!AH313)</f>
        <v/>
      </c>
      <c r="M310" s="356" t="str">
        <f>IF('Mapa final SI'!T313="","",'Mapa final SI'!T313)</f>
        <v/>
      </c>
      <c r="N310" s="427"/>
      <c r="O310" s="427"/>
      <c r="P310" s="427"/>
      <c r="Q310" s="428"/>
    </row>
    <row r="311" spans="1:17" ht="43.5" customHeight="1" x14ac:dyDescent="0.25">
      <c r="A311" s="118" t="s">
        <v>931</v>
      </c>
      <c r="B311" s="797"/>
      <c r="C311" s="799"/>
      <c r="D311" s="800"/>
      <c r="E311" s="799"/>
      <c r="F311" s="801"/>
      <c r="G311" s="801"/>
      <c r="H311" s="965"/>
      <c r="I311" s="355" t="str">
        <f>IF('Mapa final SI'!AC314="","",'Mapa final SI'!AC314)</f>
        <v/>
      </c>
      <c r="J311" s="355" t="str">
        <f>IF('Mapa final SI'!AE314="","",'Mapa final SI'!AE314)</f>
        <v/>
      </c>
      <c r="K311" s="355" t="str">
        <f t="shared" si="4"/>
        <v/>
      </c>
      <c r="L311" s="355" t="str">
        <f>IF('Mapa final SI'!AH314="","",'Mapa final SI'!AH314)</f>
        <v/>
      </c>
      <c r="M311" s="356" t="str">
        <f>IF('Mapa final SI'!T314="","",'Mapa final SI'!T314)</f>
        <v/>
      </c>
      <c r="N311" s="427"/>
      <c r="O311" s="427"/>
      <c r="P311" s="427"/>
      <c r="Q311" s="428"/>
    </row>
    <row r="312" spans="1:17" ht="43.5" customHeight="1" x14ac:dyDescent="0.25">
      <c r="A312" s="118" t="s">
        <v>932</v>
      </c>
      <c r="B312" s="797"/>
      <c r="C312" s="799"/>
      <c r="D312" s="800"/>
      <c r="E312" s="799"/>
      <c r="F312" s="801"/>
      <c r="G312" s="801"/>
      <c r="H312" s="879"/>
      <c r="I312" s="355" t="str">
        <f>IF('Mapa final SI'!AC315="","",'Mapa final SI'!AC315)</f>
        <v/>
      </c>
      <c r="J312" s="355" t="str">
        <f>IF('Mapa final SI'!AE315="","",'Mapa final SI'!AE315)</f>
        <v/>
      </c>
      <c r="K312" s="355" t="str">
        <f t="shared" si="4"/>
        <v/>
      </c>
      <c r="L312" s="355" t="str">
        <f>IF('Mapa final SI'!AH315="","",'Mapa final SI'!AH315)</f>
        <v/>
      </c>
      <c r="M312" s="356" t="str">
        <f>IF('Mapa final SI'!T315="","",'Mapa final SI'!T315)</f>
        <v/>
      </c>
      <c r="N312" s="427"/>
      <c r="O312" s="427"/>
      <c r="P312" s="427"/>
      <c r="Q312" s="428"/>
    </row>
    <row r="313" spans="1:17" ht="43.5" customHeight="1" x14ac:dyDescent="0.25">
      <c r="A313" s="118" t="s">
        <v>933</v>
      </c>
      <c r="B313" s="796"/>
      <c r="C313" s="798" t="str">
        <f>IF('Mapa final SI'!G316="","",'Mapa final SI'!G316)</f>
        <v/>
      </c>
      <c r="D313" s="804"/>
      <c r="E313" s="798" t="str">
        <f>IF('Mapa final SI'!F316="","",'Mapa final SI'!F316)</f>
        <v/>
      </c>
      <c r="F313" s="878" t="str">
        <f>IF('Mapa final SI'!L316="","",'Mapa final SI'!L316)</f>
        <v/>
      </c>
      <c r="G313" s="878" t="str">
        <f>IF('Mapa final SI'!P316="","",'Mapa final SI'!P316)</f>
        <v/>
      </c>
      <c r="H313" s="96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5" t="str">
        <f>IF('Mapa final SI'!AC316="","",'Mapa final SI'!AC316)</f>
        <v/>
      </c>
      <c r="J313" s="355" t="str">
        <f>IF('Mapa final SI'!AE316="","",'Mapa final SI'!AE316)</f>
        <v/>
      </c>
      <c r="K313" s="355" t="str">
        <f t="shared" si="4"/>
        <v/>
      </c>
      <c r="L313" s="355" t="str">
        <f>IF('Mapa final SI'!AH316="","",'Mapa final SI'!AH316)</f>
        <v/>
      </c>
      <c r="M313" s="356" t="str">
        <f>IF('Mapa final SI'!T316="","",'Mapa final SI'!T316)</f>
        <v/>
      </c>
      <c r="N313" s="427"/>
      <c r="O313" s="427"/>
      <c r="P313" s="427"/>
      <c r="Q313" s="428"/>
    </row>
    <row r="314" spans="1:17" ht="43.5" customHeight="1" x14ac:dyDescent="0.25">
      <c r="A314" s="118" t="s">
        <v>934</v>
      </c>
      <c r="B314" s="797"/>
      <c r="C314" s="799"/>
      <c r="D314" s="800"/>
      <c r="E314" s="799"/>
      <c r="F314" s="801"/>
      <c r="G314" s="801"/>
      <c r="H314" s="965"/>
      <c r="I314" s="355" t="str">
        <f>IF('Mapa final SI'!AC317="","",'Mapa final SI'!AC317)</f>
        <v/>
      </c>
      <c r="J314" s="355" t="str">
        <f>IF('Mapa final SI'!AE317="","",'Mapa final SI'!AE317)</f>
        <v/>
      </c>
      <c r="K314" s="355" t="str">
        <f t="shared" si="4"/>
        <v/>
      </c>
      <c r="L314" s="355" t="str">
        <f>IF('Mapa final SI'!AH317="","",'Mapa final SI'!AH317)</f>
        <v/>
      </c>
      <c r="M314" s="356" t="str">
        <f>IF('Mapa final SI'!T317="","",'Mapa final SI'!T317)</f>
        <v/>
      </c>
      <c r="N314" s="427"/>
      <c r="O314" s="427"/>
      <c r="P314" s="427"/>
      <c r="Q314" s="428"/>
    </row>
    <row r="315" spans="1:17" ht="43.5" customHeight="1" x14ac:dyDescent="0.25">
      <c r="A315" s="118" t="s">
        <v>935</v>
      </c>
      <c r="B315" s="797"/>
      <c r="C315" s="799"/>
      <c r="D315" s="800"/>
      <c r="E315" s="799"/>
      <c r="F315" s="801"/>
      <c r="G315" s="801"/>
      <c r="H315" s="965"/>
      <c r="I315" s="355" t="str">
        <f>IF('Mapa final SI'!AC318="","",'Mapa final SI'!AC318)</f>
        <v/>
      </c>
      <c r="J315" s="355" t="str">
        <f>IF('Mapa final SI'!AE318="","",'Mapa final SI'!AE318)</f>
        <v/>
      </c>
      <c r="K315" s="355" t="str">
        <f t="shared" si="4"/>
        <v/>
      </c>
      <c r="L315" s="355" t="str">
        <f>IF('Mapa final SI'!AH318="","",'Mapa final SI'!AH318)</f>
        <v/>
      </c>
      <c r="M315" s="356" t="str">
        <f>IF('Mapa final SI'!T318="","",'Mapa final SI'!T318)</f>
        <v/>
      </c>
      <c r="N315" s="427"/>
      <c r="O315" s="427"/>
      <c r="P315" s="427"/>
      <c r="Q315" s="428"/>
    </row>
    <row r="316" spans="1:17" ht="43.5" customHeight="1" x14ac:dyDescent="0.25">
      <c r="A316" s="118" t="s">
        <v>936</v>
      </c>
      <c r="B316" s="797"/>
      <c r="C316" s="799"/>
      <c r="D316" s="800"/>
      <c r="E316" s="799"/>
      <c r="F316" s="801"/>
      <c r="G316" s="801"/>
      <c r="H316" s="965"/>
      <c r="I316" s="355" t="str">
        <f>IF('Mapa final SI'!AC319="","",'Mapa final SI'!AC319)</f>
        <v/>
      </c>
      <c r="J316" s="355" t="str">
        <f>IF('Mapa final SI'!AE319="","",'Mapa final SI'!AE319)</f>
        <v/>
      </c>
      <c r="K316" s="355" t="str">
        <f t="shared" si="4"/>
        <v/>
      </c>
      <c r="L316" s="355" t="str">
        <f>IF('Mapa final SI'!AH319="","",'Mapa final SI'!AH319)</f>
        <v/>
      </c>
      <c r="M316" s="356" t="str">
        <f>IF('Mapa final SI'!T319="","",'Mapa final SI'!T319)</f>
        <v/>
      </c>
      <c r="N316" s="427"/>
      <c r="O316" s="427"/>
      <c r="P316" s="427"/>
      <c r="Q316" s="428"/>
    </row>
    <row r="317" spans="1:17" ht="43.5" customHeight="1" x14ac:dyDescent="0.25">
      <c r="A317" s="118" t="s">
        <v>937</v>
      </c>
      <c r="B317" s="797"/>
      <c r="C317" s="799"/>
      <c r="D317" s="800"/>
      <c r="E317" s="799"/>
      <c r="F317" s="801"/>
      <c r="G317" s="801"/>
      <c r="H317" s="965"/>
      <c r="I317" s="355" t="str">
        <f>IF('Mapa final SI'!AC320="","",'Mapa final SI'!AC320)</f>
        <v/>
      </c>
      <c r="J317" s="355" t="str">
        <f>IF('Mapa final SI'!AE320="","",'Mapa final SI'!AE320)</f>
        <v/>
      </c>
      <c r="K317" s="355" t="str">
        <f t="shared" si="4"/>
        <v/>
      </c>
      <c r="L317" s="355" t="str">
        <f>IF('Mapa final SI'!AH320="","",'Mapa final SI'!AH320)</f>
        <v/>
      </c>
      <c r="M317" s="356" t="str">
        <f>IF('Mapa final SI'!T320="","",'Mapa final SI'!T320)</f>
        <v/>
      </c>
      <c r="N317" s="427"/>
      <c r="O317" s="427"/>
      <c r="P317" s="427"/>
      <c r="Q317" s="428"/>
    </row>
    <row r="318" spans="1:17" ht="43.5" customHeight="1" x14ac:dyDescent="0.25">
      <c r="A318" s="118" t="s">
        <v>938</v>
      </c>
      <c r="B318" s="797"/>
      <c r="C318" s="799"/>
      <c r="D318" s="800"/>
      <c r="E318" s="799"/>
      <c r="F318" s="801"/>
      <c r="G318" s="801"/>
      <c r="H318" s="879"/>
      <c r="I318" s="355" t="str">
        <f>IF('Mapa final SI'!AC321="","",'Mapa final SI'!AC321)</f>
        <v/>
      </c>
      <c r="J318" s="355" t="str">
        <f>IF('Mapa final SI'!AE321="","",'Mapa final SI'!AE321)</f>
        <v/>
      </c>
      <c r="K318" s="355" t="str">
        <f t="shared" si="4"/>
        <v/>
      </c>
      <c r="L318" s="355" t="str">
        <f>IF('Mapa final SI'!AH321="","",'Mapa final SI'!AH321)</f>
        <v/>
      </c>
      <c r="M318" s="356" t="str">
        <f>IF('Mapa final SI'!T321="","",'Mapa final SI'!T321)</f>
        <v/>
      </c>
      <c r="N318" s="427"/>
      <c r="O318" s="427"/>
      <c r="P318" s="427"/>
      <c r="Q318" s="428"/>
    </row>
    <row r="319" spans="1:17" ht="43.5" customHeight="1" x14ac:dyDescent="0.25">
      <c r="A319" s="118" t="s">
        <v>939</v>
      </c>
      <c r="B319" s="796"/>
      <c r="C319" s="798" t="str">
        <f>IF('Mapa final SI'!G322="","",'Mapa final SI'!G322)</f>
        <v/>
      </c>
      <c r="D319" s="804"/>
      <c r="E319" s="798" t="str">
        <f>IF('Mapa final SI'!F322="","",'Mapa final SI'!F322)</f>
        <v/>
      </c>
      <c r="F319" s="878" t="str">
        <f>IF('Mapa final SI'!L322="","",'Mapa final SI'!L322)</f>
        <v/>
      </c>
      <c r="G319" s="878" t="str">
        <f>IF('Mapa final SI'!P322="","",'Mapa final SI'!P322)</f>
        <v/>
      </c>
      <c r="H319" s="96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5" t="str">
        <f>IF('Mapa final SI'!AC322="","",'Mapa final SI'!AC322)</f>
        <v/>
      </c>
      <c r="J319" s="355" t="str">
        <f>IF('Mapa final SI'!AE322="","",'Mapa final SI'!AE322)</f>
        <v/>
      </c>
      <c r="K319" s="355" t="str">
        <f t="shared" si="4"/>
        <v/>
      </c>
      <c r="L319" s="355" t="str">
        <f>IF('Mapa final SI'!AH322="","",'Mapa final SI'!AH322)</f>
        <v/>
      </c>
      <c r="M319" s="356" t="str">
        <f>IF('Mapa final SI'!T322="","",'Mapa final SI'!T322)</f>
        <v/>
      </c>
      <c r="N319" s="427"/>
      <c r="O319" s="427"/>
      <c r="P319" s="427"/>
      <c r="Q319" s="428"/>
    </row>
    <row r="320" spans="1:17" ht="43.5" customHeight="1" x14ac:dyDescent="0.25">
      <c r="A320" s="118" t="s">
        <v>940</v>
      </c>
      <c r="B320" s="797"/>
      <c r="C320" s="799"/>
      <c r="D320" s="800"/>
      <c r="E320" s="799"/>
      <c r="F320" s="801"/>
      <c r="G320" s="801"/>
      <c r="H320" s="965"/>
      <c r="I320" s="355" t="str">
        <f>IF('Mapa final SI'!AC323="","",'Mapa final SI'!AC323)</f>
        <v/>
      </c>
      <c r="J320" s="355" t="str">
        <f>IF('Mapa final SI'!AE323="","",'Mapa final SI'!AE323)</f>
        <v/>
      </c>
      <c r="K320" s="355" t="str">
        <f t="shared" si="4"/>
        <v/>
      </c>
      <c r="L320" s="355" t="str">
        <f>IF('Mapa final SI'!AH323="","",'Mapa final SI'!AH323)</f>
        <v/>
      </c>
      <c r="M320" s="356" t="str">
        <f>IF('Mapa final SI'!T323="","",'Mapa final SI'!T323)</f>
        <v/>
      </c>
      <c r="N320" s="427"/>
      <c r="O320" s="427"/>
      <c r="P320" s="427"/>
      <c r="Q320" s="428"/>
    </row>
    <row r="321" spans="1:17" ht="43.5" customHeight="1" x14ac:dyDescent="0.25">
      <c r="A321" s="118" t="s">
        <v>941</v>
      </c>
      <c r="B321" s="797"/>
      <c r="C321" s="799"/>
      <c r="D321" s="800"/>
      <c r="E321" s="799"/>
      <c r="F321" s="801"/>
      <c r="G321" s="801"/>
      <c r="H321" s="965"/>
      <c r="I321" s="355" t="str">
        <f>IF('Mapa final SI'!AC324="","",'Mapa final SI'!AC324)</f>
        <v/>
      </c>
      <c r="J321" s="355" t="str">
        <f>IF('Mapa final SI'!AE324="","",'Mapa final SI'!AE324)</f>
        <v/>
      </c>
      <c r="K321" s="355" t="str">
        <f t="shared" si="4"/>
        <v/>
      </c>
      <c r="L321" s="355" t="str">
        <f>IF('Mapa final SI'!AH324="","",'Mapa final SI'!AH324)</f>
        <v/>
      </c>
      <c r="M321" s="356" t="str">
        <f>IF('Mapa final SI'!T324="","",'Mapa final SI'!T324)</f>
        <v/>
      </c>
      <c r="N321" s="427"/>
      <c r="O321" s="427"/>
      <c r="P321" s="427"/>
      <c r="Q321" s="428"/>
    </row>
    <row r="322" spans="1:17" ht="43.5" customHeight="1" x14ac:dyDescent="0.25">
      <c r="A322" s="118" t="s">
        <v>942</v>
      </c>
      <c r="B322" s="797"/>
      <c r="C322" s="799"/>
      <c r="D322" s="800"/>
      <c r="E322" s="799"/>
      <c r="F322" s="801"/>
      <c r="G322" s="801"/>
      <c r="H322" s="965"/>
      <c r="I322" s="355" t="str">
        <f>IF('Mapa final SI'!AC325="","",'Mapa final SI'!AC325)</f>
        <v/>
      </c>
      <c r="J322" s="355" t="str">
        <f>IF('Mapa final SI'!AE325="","",'Mapa final SI'!AE325)</f>
        <v/>
      </c>
      <c r="K322" s="355" t="str">
        <f t="shared" si="4"/>
        <v/>
      </c>
      <c r="L322" s="355" t="str">
        <f>IF('Mapa final SI'!AH325="","",'Mapa final SI'!AH325)</f>
        <v/>
      </c>
      <c r="M322" s="356" t="str">
        <f>IF('Mapa final SI'!T325="","",'Mapa final SI'!T325)</f>
        <v/>
      </c>
      <c r="N322" s="427"/>
      <c r="O322" s="427"/>
      <c r="P322" s="427"/>
      <c r="Q322" s="428"/>
    </row>
    <row r="323" spans="1:17" ht="43.5" customHeight="1" x14ac:dyDescent="0.25">
      <c r="A323" s="118" t="s">
        <v>943</v>
      </c>
      <c r="B323" s="797"/>
      <c r="C323" s="799"/>
      <c r="D323" s="800"/>
      <c r="E323" s="799"/>
      <c r="F323" s="801"/>
      <c r="G323" s="801"/>
      <c r="H323" s="965"/>
      <c r="I323" s="355" t="str">
        <f>IF('Mapa final SI'!AC326="","",'Mapa final SI'!AC326)</f>
        <v/>
      </c>
      <c r="J323" s="355" t="str">
        <f>IF('Mapa final SI'!AE326="","",'Mapa final SI'!AE326)</f>
        <v/>
      </c>
      <c r="K323" s="355" t="str">
        <f t="shared" si="4"/>
        <v/>
      </c>
      <c r="L323" s="355" t="str">
        <f>IF('Mapa final SI'!AH326="","",'Mapa final SI'!AH326)</f>
        <v/>
      </c>
      <c r="M323" s="356" t="str">
        <f>IF('Mapa final SI'!T326="","",'Mapa final SI'!T326)</f>
        <v/>
      </c>
      <c r="N323" s="427"/>
      <c r="O323" s="427"/>
      <c r="P323" s="427"/>
      <c r="Q323" s="428"/>
    </row>
    <row r="324" spans="1:17" ht="43.5" customHeight="1" x14ac:dyDescent="0.25">
      <c r="A324" s="118" t="s">
        <v>944</v>
      </c>
      <c r="B324" s="797"/>
      <c r="C324" s="799"/>
      <c r="D324" s="800"/>
      <c r="E324" s="799"/>
      <c r="F324" s="801"/>
      <c r="G324" s="801"/>
      <c r="H324" s="879"/>
      <c r="I324" s="355" t="str">
        <f>IF('Mapa final SI'!AC327="","",'Mapa final SI'!AC327)</f>
        <v/>
      </c>
      <c r="J324" s="355" t="str">
        <f>IF('Mapa final SI'!AE327="","",'Mapa final SI'!AE327)</f>
        <v/>
      </c>
      <c r="K324" s="355" t="str">
        <f t="shared" si="4"/>
        <v/>
      </c>
      <c r="L324" s="355" t="str">
        <f>IF('Mapa final SI'!AH327="","",'Mapa final SI'!AH327)</f>
        <v/>
      </c>
      <c r="M324" s="356" t="str">
        <f>IF('Mapa final SI'!T327="","",'Mapa final SI'!T327)</f>
        <v/>
      </c>
      <c r="N324" s="427"/>
      <c r="O324" s="427"/>
      <c r="P324" s="427"/>
      <c r="Q324" s="428"/>
    </row>
    <row r="325" spans="1:17" ht="43.5" customHeight="1" x14ac:dyDescent="0.25">
      <c r="A325" s="118" t="s">
        <v>945</v>
      </c>
      <c r="B325" s="796"/>
      <c r="C325" s="798" t="str">
        <f>IF('Mapa final SI'!G328="","",'Mapa final SI'!G328)</f>
        <v/>
      </c>
      <c r="D325" s="804"/>
      <c r="E325" s="798" t="str">
        <f>IF('Mapa final SI'!F328="","",'Mapa final SI'!F328)</f>
        <v/>
      </c>
      <c r="F325" s="878" t="str">
        <f>IF('Mapa final SI'!L328="","",'Mapa final SI'!L328)</f>
        <v/>
      </c>
      <c r="G325" s="878" t="str">
        <f>IF('Mapa final SI'!P328="","",'Mapa final SI'!P328)</f>
        <v/>
      </c>
      <c r="H325" s="96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5" t="str">
        <f>IF('Mapa final SI'!AC328="","",'Mapa final SI'!AC328)</f>
        <v/>
      </c>
      <c r="J325" s="355" t="str">
        <f>IF('Mapa final SI'!AE328="","",'Mapa final SI'!AE328)</f>
        <v/>
      </c>
      <c r="K325" s="355" t="str">
        <f t="shared" si="4"/>
        <v/>
      </c>
      <c r="L325" s="355" t="str">
        <f>IF('Mapa final SI'!AH328="","",'Mapa final SI'!AH328)</f>
        <v/>
      </c>
      <c r="M325" s="356" t="str">
        <f>IF('Mapa final SI'!T328="","",'Mapa final SI'!T328)</f>
        <v/>
      </c>
      <c r="N325" s="427"/>
      <c r="O325" s="427"/>
      <c r="P325" s="427"/>
      <c r="Q325" s="428"/>
    </row>
    <row r="326" spans="1:17" ht="43.5" customHeight="1" x14ac:dyDescent="0.25">
      <c r="A326" s="118" t="s">
        <v>946</v>
      </c>
      <c r="B326" s="797"/>
      <c r="C326" s="799"/>
      <c r="D326" s="800"/>
      <c r="E326" s="799"/>
      <c r="F326" s="801"/>
      <c r="G326" s="801"/>
      <c r="H326" s="965"/>
      <c r="I326" s="355" t="str">
        <f>IF('Mapa final SI'!AC329="","",'Mapa final SI'!AC329)</f>
        <v/>
      </c>
      <c r="J326" s="355" t="str">
        <f>IF('Mapa final SI'!AE329="","",'Mapa final SI'!AE329)</f>
        <v/>
      </c>
      <c r="K326" s="355" t="str">
        <f t="shared" si="4"/>
        <v/>
      </c>
      <c r="L326" s="355" t="str">
        <f>IF('Mapa final SI'!AH329="","",'Mapa final SI'!AH329)</f>
        <v/>
      </c>
      <c r="M326" s="356" t="str">
        <f>IF('Mapa final SI'!T329="","",'Mapa final SI'!T329)</f>
        <v/>
      </c>
      <c r="N326" s="427"/>
      <c r="O326" s="427"/>
      <c r="P326" s="427"/>
      <c r="Q326" s="428"/>
    </row>
    <row r="327" spans="1:17" ht="43.5" customHeight="1" x14ac:dyDescent="0.25">
      <c r="A327" s="118" t="s">
        <v>947</v>
      </c>
      <c r="B327" s="797"/>
      <c r="C327" s="799"/>
      <c r="D327" s="800"/>
      <c r="E327" s="799"/>
      <c r="F327" s="801"/>
      <c r="G327" s="801"/>
      <c r="H327" s="965"/>
      <c r="I327" s="355" t="str">
        <f>IF('Mapa final SI'!AC330="","",'Mapa final SI'!AC330)</f>
        <v/>
      </c>
      <c r="J327" s="355" t="str">
        <f>IF('Mapa final SI'!AE330="","",'Mapa final SI'!AE330)</f>
        <v/>
      </c>
      <c r="K327" s="355" t="str">
        <f t="shared" si="4"/>
        <v/>
      </c>
      <c r="L327" s="355" t="str">
        <f>IF('Mapa final SI'!AH330="","",'Mapa final SI'!AH330)</f>
        <v/>
      </c>
      <c r="M327" s="356" t="str">
        <f>IF('Mapa final SI'!T330="","",'Mapa final SI'!T330)</f>
        <v/>
      </c>
      <c r="N327" s="427"/>
      <c r="O327" s="427"/>
      <c r="P327" s="427"/>
      <c r="Q327" s="428"/>
    </row>
    <row r="328" spans="1:17" ht="43.5" customHeight="1" x14ac:dyDescent="0.25">
      <c r="A328" s="118" t="s">
        <v>948</v>
      </c>
      <c r="B328" s="797"/>
      <c r="C328" s="799"/>
      <c r="D328" s="800"/>
      <c r="E328" s="799"/>
      <c r="F328" s="801"/>
      <c r="G328" s="801"/>
      <c r="H328" s="965"/>
      <c r="I328" s="355" t="str">
        <f>IF('Mapa final SI'!AC331="","",'Mapa final SI'!AC331)</f>
        <v/>
      </c>
      <c r="J328" s="355" t="str">
        <f>IF('Mapa final SI'!AE331="","",'Mapa final SI'!AE331)</f>
        <v/>
      </c>
      <c r="K328" s="35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5" t="str">
        <f>IF('Mapa final SI'!AH331="","",'Mapa final SI'!AH331)</f>
        <v/>
      </c>
      <c r="M328" s="356" t="str">
        <f>IF('Mapa final SI'!T331="","",'Mapa final SI'!T331)</f>
        <v/>
      </c>
      <c r="N328" s="427"/>
      <c r="O328" s="427"/>
      <c r="P328" s="427"/>
      <c r="Q328" s="428"/>
    </row>
    <row r="329" spans="1:17" ht="43.5" customHeight="1" x14ac:dyDescent="0.25">
      <c r="A329" s="118" t="s">
        <v>949</v>
      </c>
      <c r="B329" s="797"/>
      <c r="C329" s="799"/>
      <c r="D329" s="800"/>
      <c r="E329" s="799"/>
      <c r="F329" s="801"/>
      <c r="G329" s="801"/>
      <c r="H329" s="965"/>
      <c r="I329" s="355" t="str">
        <f>IF('Mapa final SI'!AC332="","",'Mapa final SI'!AC332)</f>
        <v/>
      </c>
      <c r="J329" s="355" t="str">
        <f>IF('Mapa final SI'!AE332="","",'Mapa final SI'!AE332)</f>
        <v/>
      </c>
      <c r="K329" s="355" t="str">
        <f t="shared" si="5"/>
        <v/>
      </c>
      <c r="L329" s="355" t="str">
        <f>IF('Mapa final SI'!AH332="","",'Mapa final SI'!AH332)</f>
        <v/>
      </c>
      <c r="M329" s="356" t="str">
        <f>IF('Mapa final SI'!T332="","",'Mapa final SI'!T332)</f>
        <v/>
      </c>
      <c r="N329" s="427"/>
      <c r="O329" s="427"/>
      <c r="P329" s="427"/>
      <c r="Q329" s="428"/>
    </row>
    <row r="330" spans="1:17" ht="43.5" customHeight="1" x14ac:dyDescent="0.25">
      <c r="A330" s="118" t="s">
        <v>950</v>
      </c>
      <c r="B330" s="797"/>
      <c r="C330" s="799"/>
      <c r="D330" s="800"/>
      <c r="E330" s="799"/>
      <c r="F330" s="801"/>
      <c r="G330" s="801"/>
      <c r="H330" s="879"/>
      <c r="I330" s="355" t="str">
        <f>IF('Mapa final SI'!AC333="","",'Mapa final SI'!AC333)</f>
        <v/>
      </c>
      <c r="J330" s="355" t="str">
        <f>IF('Mapa final SI'!AE333="","",'Mapa final SI'!AE333)</f>
        <v/>
      </c>
      <c r="K330" s="355" t="str">
        <f t="shared" si="5"/>
        <v/>
      </c>
      <c r="L330" s="355" t="str">
        <f>IF('Mapa final SI'!AH333="","",'Mapa final SI'!AH333)</f>
        <v/>
      </c>
      <c r="M330" s="356" t="str">
        <f>IF('Mapa final SI'!T333="","",'Mapa final SI'!T333)</f>
        <v/>
      </c>
      <c r="N330" s="427"/>
      <c r="O330" s="427"/>
      <c r="P330" s="427"/>
      <c r="Q330" s="428"/>
    </row>
    <row r="331" spans="1:17" ht="43.5" customHeight="1" x14ac:dyDescent="0.25">
      <c r="A331" s="118" t="s">
        <v>951</v>
      </c>
      <c r="B331" s="796"/>
      <c r="C331" s="798" t="str">
        <f>IF('Mapa final SI'!G334="","",'Mapa final SI'!G334)</f>
        <v/>
      </c>
      <c r="D331" s="804"/>
      <c r="E331" s="798" t="str">
        <f>IF('Mapa final SI'!F334="","",'Mapa final SI'!F334)</f>
        <v/>
      </c>
      <c r="F331" s="878" t="str">
        <f>IF('Mapa final SI'!L334="","",'Mapa final SI'!L334)</f>
        <v/>
      </c>
      <c r="G331" s="878" t="str">
        <f>IF('Mapa final SI'!P334="","",'Mapa final SI'!P334)</f>
        <v/>
      </c>
      <c r="H331" s="96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5" t="str">
        <f>IF('Mapa final SI'!AC334="","",'Mapa final SI'!AC334)</f>
        <v/>
      </c>
      <c r="J331" s="355" t="str">
        <f>IF('Mapa final SI'!AE334="","",'Mapa final SI'!AE334)</f>
        <v/>
      </c>
      <c r="K331" s="355" t="str">
        <f t="shared" si="5"/>
        <v/>
      </c>
      <c r="L331" s="355" t="str">
        <f>IF('Mapa final SI'!AH334="","",'Mapa final SI'!AH334)</f>
        <v/>
      </c>
      <c r="M331" s="356" t="str">
        <f>IF('Mapa final SI'!T334="","",'Mapa final SI'!T334)</f>
        <v/>
      </c>
      <c r="N331" s="427"/>
      <c r="O331" s="427"/>
      <c r="P331" s="427"/>
      <c r="Q331" s="428"/>
    </row>
    <row r="332" spans="1:17" ht="43.5" customHeight="1" x14ac:dyDescent="0.25">
      <c r="A332" s="118" t="s">
        <v>952</v>
      </c>
      <c r="B332" s="797"/>
      <c r="C332" s="799"/>
      <c r="D332" s="800"/>
      <c r="E332" s="799"/>
      <c r="F332" s="801"/>
      <c r="G332" s="801"/>
      <c r="H332" s="965"/>
      <c r="I332" s="355" t="str">
        <f>IF('Mapa final SI'!AC335="","",'Mapa final SI'!AC335)</f>
        <v/>
      </c>
      <c r="J332" s="355" t="str">
        <f>IF('Mapa final SI'!AE335="","",'Mapa final SI'!AE335)</f>
        <v/>
      </c>
      <c r="K332" s="355" t="str">
        <f t="shared" si="5"/>
        <v/>
      </c>
      <c r="L332" s="355" t="str">
        <f>IF('Mapa final SI'!AH335="","",'Mapa final SI'!AH335)</f>
        <v/>
      </c>
      <c r="M332" s="356" t="str">
        <f>IF('Mapa final SI'!T335="","",'Mapa final SI'!T335)</f>
        <v/>
      </c>
      <c r="N332" s="427"/>
      <c r="O332" s="427"/>
      <c r="P332" s="427"/>
      <c r="Q332" s="428"/>
    </row>
    <row r="333" spans="1:17" ht="43.5" customHeight="1" x14ac:dyDescent="0.25">
      <c r="A333" s="118" t="s">
        <v>953</v>
      </c>
      <c r="B333" s="797"/>
      <c r="C333" s="799"/>
      <c r="D333" s="800"/>
      <c r="E333" s="799"/>
      <c r="F333" s="801"/>
      <c r="G333" s="801"/>
      <c r="H333" s="965"/>
      <c r="I333" s="355" t="str">
        <f>IF('Mapa final SI'!AC336="","",'Mapa final SI'!AC336)</f>
        <v/>
      </c>
      <c r="J333" s="355" t="str">
        <f>IF('Mapa final SI'!AE336="","",'Mapa final SI'!AE336)</f>
        <v/>
      </c>
      <c r="K333" s="355" t="str">
        <f t="shared" si="5"/>
        <v/>
      </c>
      <c r="L333" s="355" t="str">
        <f>IF('Mapa final SI'!AH336="","",'Mapa final SI'!AH336)</f>
        <v/>
      </c>
      <c r="M333" s="356" t="str">
        <f>IF('Mapa final SI'!T336="","",'Mapa final SI'!T336)</f>
        <v/>
      </c>
      <c r="N333" s="427"/>
      <c r="O333" s="427"/>
      <c r="P333" s="427"/>
      <c r="Q333" s="428"/>
    </row>
    <row r="334" spans="1:17" ht="43.5" customHeight="1" x14ac:dyDescent="0.25">
      <c r="A334" s="118" t="s">
        <v>954</v>
      </c>
      <c r="B334" s="797"/>
      <c r="C334" s="799"/>
      <c r="D334" s="800"/>
      <c r="E334" s="799"/>
      <c r="F334" s="801"/>
      <c r="G334" s="801"/>
      <c r="H334" s="965"/>
      <c r="I334" s="355" t="str">
        <f>IF('Mapa final SI'!AC337="","",'Mapa final SI'!AC337)</f>
        <v/>
      </c>
      <c r="J334" s="355" t="str">
        <f>IF('Mapa final SI'!AE337="","",'Mapa final SI'!AE337)</f>
        <v/>
      </c>
      <c r="K334" s="355" t="str">
        <f t="shared" si="5"/>
        <v/>
      </c>
      <c r="L334" s="355" t="str">
        <f>IF('Mapa final SI'!AH337="","",'Mapa final SI'!AH337)</f>
        <v/>
      </c>
      <c r="M334" s="356" t="str">
        <f>IF('Mapa final SI'!T337="","",'Mapa final SI'!T337)</f>
        <v/>
      </c>
      <c r="N334" s="427"/>
      <c r="O334" s="427"/>
      <c r="P334" s="427"/>
      <c r="Q334" s="428"/>
    </row>
    <row r="335" spans="1:17" ht="43.5" customHeight="1" x14ac:dyDescent="0.25">
      <c r="A335" s="118" t="s">
        <v>955</v>
      </c>
      <c r="B335" s="797"/>
      <c r="C335" s="799"/>
      <c r="D335" s="800"/>
      <c r="E335" s="799"/>
      <c r="F335" s="801"/>
      <c r="G335" s="801"/>
      <c r="H335" s="965"/>
      <c r="I335" s="355" t="str">
        <f>IF('Mapa final SI'!AC338="","",'Mapa final SI'!AC338)</f>
        <v/>
      </c>
      <c r="J335" s="355" t="str">
        <f>IF('Mapa final SI'!AE338="","",'Mapa final SI'!AE338)</f>
        <v/>
      </c>
      <c r="K335" s="355" t="str">
        <f t="shared" si="5"/>
        <v/>
      </c>
      <c r="L335" s="355" t="str">
        <f>IF('Mapa final SI'!AH338="","",'Mapa final SI'!AH338)</f>
        <v/>
      </c>
      <c r="M335" s="356" t="str">
        <f>IF('Mapa final SI'!T338="","",'Mapa final SI'!T338)</f>
        <v/>
      </c>
      <c r="N335" s="427"/>
      <c r="O335" s="427"/>
      <c r="P335" s="427"/>
      <c r="Q335" s="428"/>
    </row>
    <row r="336" spans="1:17" ht="43.5" customHeight="1" x14ac:dyDescent="0.25">
      <c r="A336" s="118" t="s">
        <v>956</v>
      </c>
      <c r="B336" s="797"/>
      <c r="C336" s="799"/>
      <c r="D336" s="800"/>
      <c r="E336" s="799"/>
      <c r="F336" s="801"/>
      <c r="G336" s="801"/>
      <c r="H336" s="879"/>
      <c r="I336" s="355" t="str">
        <f>IF('Mapa final SI'!AC339="","",'Mapa final SI'!AC339)</f>
        <v/>
      </c>
      <c r="J336" s="355" t="str">
        <f>IF('Mapa final SI'!AE339="","",'Mapa final SI'!AE339)</f>
        <v/>
      </c>
      <c r="K336" s="355" t="str">
        <f t="shared" si="5"/>
        <v/>
      </c>
      <c r="L336" s="355" t="str">
        <f>IF('Mapa final SI'!AH339="","",'Mapa final SI'!AH339)</f>
        <v/>
      </c>
      <c r="M336" s="356" t="str">
        <f>IF('Mapa final SI'!T339="","",'Mapa final SI'!T339)</f>
        <v/>
      </c>
      <c r="N336" s="427"/>
      <c r="O336" s="427"/>
      <c r="P336" s="427"/>
      <c r="Q336" s="428"/>
    </row>
    <row r="337" spans="1:17" ht="43.5" customHeight="1" x14ac:dyDescent="0.25">
      <c r="A337" s="118" t="s">
        <v>957</v>
      </c>
      <c r="B337" s="796"/>
      <c r="C337" s="798" t="str">
        <f>IF('Mapa final SI'!G340="","",'Mapa final SI'!G340)</f>
        <v/>
      </c>
      <c r="D337" s="804"/>
      <c r="E337" s="798" t="str">
        <f>IF('Mapa final SI'!F340="","",'Mapa final SI'!F340)</f>
        <v/>
      </c>
      <c r="F337" s="878" t="str">
        <f>IF('Mapa final SI'!L340="","",'Mapa final SI'!L340)</f>
        <v/>
      </c>
      <c r="G337" s="878" t="str">
        <f>IF('Mapa final SI'!P340="","",'Mapa final SI'!P340)</f>
        <v/>
      </c>
      <c r="H337" s="96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5" t="str">
        <f>IF('Mapa final SI'!AC340="","",'Mapa final SI'!AC340)</f>
        <v/>
      </c>
      <c r="J337" s="355" t="str">
        <f>IF('Mapa final SI'!AE340="","",'Mapa final SI'!AE340)</f>
        <v/>
      </c>
      <c r="K337" s="355" t="str">
        <f t="shared" si="5"/>
        <v/>
      </c>
      <c r="L337" s="355" t="str">
        <f>IF('Mapa final SI'!AH340="","",'Mapa final SI'!AH340)</f>
        <v/>
      </c>
      <c r="M337" s="356" t="str">
        <f>IF('Mapa final SI'!T340="","",'Mapa final SI'!T340)</f>
        <v/>
      </c>
      <c r="N337" s="427"/>
      <c r="O337" s="427"/>
      <c r="P337" s="427"/>
      <c r="Q337" s="428"/>
    </row>
    <row r="338" spans="1:17" ht="43.5" customHeight="1" x14ac:dyDescent="0.25">
      <c r="A338" s="118" t="s">
        <v>958</v>
      </c>
      <c r="B338" s="797"/>
      <c r="C338" s="799"/>
      <c r="D338" s="800"/>
      <c r="E338" s="799"/>
      <c r="F338" s="801"/>
      <c r="G338" s="801"/>
      <c r="H338" s="965"/>
      <c r="I338" s="355" t="str">
        <f>IF('Mapa final SI'!AC341="","",'Mapa final SI'!AC341)</f>
        <v/>
      </c>
      <c r="J338" s="355" t="str">
        <f>IF('Mapa final SI'!AE341="","",'Mapa final SI'!AE341)</f>
        <v/>
      </c>
      <c r="K338" s="355" t="str">
        <f t="shared" si="5"/>
        <v/>
      </c>
      <c r="L338" s="355" t="str">
        <f>IF('Mapa final SI'!AH341="","",'Mapa final SI'!AH341)</f>
        <v/>
      </c>
      <c r="M338" s="356" t="str">
        <f>IF('Mapa final SI'!T341="","",'Mapa final SI'!T341)</f>
        <v/>
      </c>
      <c r="N338" s="427"/>
      <c r="O338" s="427"/>
      <c r="P338" s="427"/>
      <c r="Q338" s="428"/>
    </row>
    <row r="339" spans="1:17" ht="43.5" customHeight="1" x14ac:dyDescent="0.25">
      <c r="A339" s="118" t="s">
        <v>959</v>
      </c>
      <c r="B339" s="797"/>
      <c r="C339" s="799"/>
      <c r="D339" s="800"/>
      <c r="E339" s="799"/>
      <c r="F339" s="801"/>
      <c r="G339" s="801"/>
      <c r="H339" s="965"/>
      <c r="I339" s="355" t="str">
        <f>IF('Mapa final SI'!AC342="","",'Mapa final SI'!AC342)</f>
        <v/>
      </c>
      <c r="J339" s="355" t="str">
        <f>IF('Mapa final SI'!AE342="","",'Mapa final SI'!AE342)</f>
        <v/>
      </c>
      <c r="K339" s="355" t="str">
        <f t="shared" si="5"/>
        <v/>
      </c>
      <c r="L339" s="355" t="str">
        <f>IF('Mapa final SI'!AH342="","",'Mapa final SI'!AH342)</f>
        <v/>
      </c>
      <c r="M339" s="356" t="str">
        <f>IF('Mapa final SI'!T342="","",'Mapa final SI'!T342)</f>
        <v/>
      </c>
      <c r="N339" s="427"/>
      <c r="O339" s="427"/>
      <c r="P339" s="427"/>
      <c r="Q339" s="428"/>
    </row>
    <row r="340" spans="1:17" ht="43.5" customHeight="1" x14ac:dyDescent="0.25">
      <c r="A340" s="118" t="s">
        <v>960</v>
      </c>
      <c r="B340" s="797"/>
      <c r="C340" s="799"/>
      <c r="D340" s="800"/>
      <c r="E340" s="799"/>
      <c r="F340" s="801"/>
      <c r="G340" s="801"/>
      <c r="H340" s="965"/>
      <c r="I340" s="355" t="str">
        <f>IF('Mapa final SI'!AC343="","",'Mapa final SI'!AC343)</f>
        <v/>
      </c>
      <c r="J340" s="355" t="str">
        <f>IF('Mapa final SI'!AE343="","",'Mapa final SI'!AE343)</f>
        <v/>
      </c>
      <c r="K340" s="355" t="str">
        <f t="shared" si="5"/>
        <v/>
      </c>
      <c r="L340" s="355" t="str">
        <f>IF('Mapa final SI'!AH343="","",'Mapa final SI'!AH343)</f>
        <v/>
      </c>
      <c r="M340" s="356" t="str">
        <f>IF('Mapa final SI'!T343="","",'Mapa final SI'!T343)</f>
        <v/>
      </c>
      <c r="N340" s="427"/>
      <c r="O340" s="427"/>
      <c r="P340" s="427"/>
      <c r="Q340" s="428"/>
    </row>
    <row r="341" spans="1:17" ht="43.5" customHeight="1" x14ac:dyDescent="0.25">
      <c r="A341" s="118" t="s">
        <v>961</v>
      </c>
      <c r="B341" s="797"/>
      <c r="C341" s="799"/>
      <c r="D341" s="800"/>
      <c r="E341" s="799"/>
      <c r="F341" s="801"/>
      <c r="G341" s="801"/>
      <c r="H341" s="965"/>
      <c r="I341" s="355" t="str">
        <f>IF('Mapa final SI'!AC344="","",'Mapa final SI'!AC344)</f>
        <v/>
      </c>
      <c r="J341" s="355" t="str">
        <f>IF('Mapa final SI'!AE344="","",'Mapa final SI'!AE344)</f>
        <v/>
      </c>
      <c r="K341" s="355" t="str">
        <f t="shared" si="5"/>
        <v/>
      </c>
      <c r="L341" s="355" t="str">
        <f>IF('Mapa final SI'!AH344="","",'Mapa final SI'!AH344)</f>
        <v/>
      </c>
      <c r="M341" s="356" t="str">
        <f>IF('Mapa final SI'!T344="","",'Mapa final SI'!T344)</f>
        <v/>
      </c>
      <c r="N341" s="427"/>
      <c r="O341" s="427"/>
      <c r="P341" s="427"/>
      <c r="Q341" s="428"/>
    </row>
    <row r="342" spans="1:17" ht="43.5" customHeight="1" x14ac:dyDescent="0.25">
      <c r="A342" s="118" t="s">
        <v>962</v>
      </c>
      <c r="B342" s="797"/>
      <c r="C342" s="799"/>
      <c r="D342" s="800"/>
      <c r="E342" s="799"/>
      <c r="F342" s="801"/>
      <c r="G342" s="801"/>
      <c r="H342" s="879"/>
      <c r="I342" s="355" t="str">
        <f>IF('Mapa final SI'!AC345="","",'Mapa final SI'!AC345)</f>
        <v/>
      </c>
      <c r="J342" s="355" t="str">
        <f>IF('Mapa final SI'!AE345="","",'Mapa final SI'!AE345)</f>
        <v/>
      </c>
      <c r="K342" s="355" t="str">
        <f t="shared" si="5"/>
        <v/>
      </c>
      <c r="L342" s="355" t="str">
        <f>IF('Mapa final SI'!AH345="","",'Mapa final SI'!AH345)</f>
        <v/>
      </c>
      <c r="M342" s="356" t="str">
        <f>IF('Mapa final SI'!T345="","",'Mapa final SI'!T345)</f>
        <v/>
      </c>
      <c r="N342" s="427"/>
      <c r="O342" s="427"/>
      <c r="P342" s="427"/>
      <c r="Q342" s="428"/>
    </row>
    <row r="343" spans="1:17" ht="43.5" customHeight="1" x14ac:dyDescent="0.25">
      <c r="A343" s="118" t="s">
        <v>963</v>
      </c>
      <c r="B343" s="796"/>
      <c r="C343" s="798" t="str">
        <f>IF('Mapa final SI'!G346="","",'Mapa final SI'!G346)</f>
        <v/>
      </c>
      <c r="D343" s="804"/>
      <c r="E343" s="798" t="str">
        <f>IF('Mapa final SI'!F346="","",'Mapa final SI'!F346)</f>
        <v/>
      </c>
      <c r="F343" s="878" t="str">
        <f>IF('Mapa final SI'!L346="","",'Mapa final SI'!L346)</f>
        <v/>
      </c>
      <c r="G343" s="878" t="str">
        <f>IF('Mapa final SI'!P346="","",'Mapa final SI'!P346)</f>
        <v/>
      </c>
      <c r="H343" s="96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5" t="str">
        <f>IF('Mapa final SI'!AC346="","",'Mapa final SI'!AC346)</f>
        <v/>
      </c>
      <c r="J343" s="355" t="str">
        <f>IF('Mapa final SI'!AE346="","",'Mapa final SI'!AE346)</f>
        <v/>
      </c>
      <c r="K343" s="355" t="str">
        <f t="shared" si="5"/>
        <v/>
      </c>
      <c r="L343" s="355" t="str">
        <f>IF('Mapa final SI'!AH346="","",'Mapa final SI'!AH346)</f>
        <v/>
      </c>
      <c r="M343" s="356" t="str">
        <f>IF('Mapa final SI'!T346="","",'Mapa final SI'!T346)</f>
        <v/>
      </c>
      <c r="N343" s="427"/>
      <c r="O343" s="427"/>
      <c r="P343" s="427"/>
      <c r="Q343" s="428"/>
    </row>
    <row r="344" spans="1:17" ht="43.5" customHeight="1" x14ac:dyDescent="0.25">
      <c r="A344" s="118" t="s">
        <v>964</v>
      </c>
      <c r="B344" s="797"/>
      <c r="C344" s="799"/>
      <c r="D344" s="800"/>
      <c r="E344" s="799"/>
      <c r="F344" s="801"/>
      <c r="G344" s="801"/>
      <c r="H344" s="965"/>
      <c r="I344" s="355" t="str">
        <f>IF('Mapa final SI'!AC347="","",'Mapa final SI'!AC347)</f>
        <v/>
      </c>
      <c r="J344" s="355" t="str">
        <f>IF('Mapa final SI'!AE347="","",'Mapa final SI'!AE347)</f>
        <v/>
      </c>
      <c r="K344" s="355" t="str">
        <f t="shared" si="5"/>
        <v/>
      </c>
      <c r="L344" s="355" t="str">
        <f>IF('Mapa final SI'!AH347="","",'Mapa final SI'!AH347)</f>
        <v/>
      </c>
      <c r="M344" s="356" t="str">
        <f>IF('Mapa final SI'!T347="","",'Mapa final SI'!T347)</f>
        <v/>
      </c>
      <c r="N344" s="427"/>
      <c r="O344" s="427"/>
      <c r="P344" s="427"/>
      <c r="Q344" s="428"/>
    </row>
    <row r="345" spans="1:17" ht="43.5" customHeight="1" x14ac:dyDescent="0.25">
      <c r="A345" s="118" t="s">
        <v>965</v>
      </c>
      <c r="B345" s="797"/>
      <c r="C345" s="799"/>
      <c r="D345" s="800"/>
      <c r="E345" s="799"/>
      <c r="F345" s="801"/>
      <c r="G345" s="801"/>
      <c r="H345" s="965"/>
      <c r="I345" s="355" t="str">
        <f>IF('Mapa final SI'!AC348="","",'Mapa final SI'!AC348)</f>
        <v/>
      </c>
      <c r="J345" s="355" t="str">
        <f>IF('Mapa final SI'!AE348="","",'Mapa final SI'!AE348)</f>
        <v/>
      </c>
      <c r="K345" s="355" t="str">
        <f t="shared" si="5"/>
        <v/>
      </c>
      <c r="L345" s="355" t="str">
        <f>IF('Mapa final SI'!AH348="","",'Mapa final SI'!AH348)</f>
        <v/>
      </c>
      <c r="M345" s="356" t="str">
        <f>IF('Mapa final SI'!T348="","",'Mapa final SI'!T348)</f>
        <v/>
      </c>
      <c r="N345" s="427"/>
      <c r="O345" s="427"/>
      <c r="P345" s="427"/>
      <c r="Q345" s="428"/>
    </row>
    <row r="346" spans="1:17" ht="43.5" customHeight="1" x14ac:dyDescent="0.25">
      <c r="A346" s="118" t="s">
        <v>966</v>
      </c>
      <c r="B346" s="797"/>
      <c r="C346" s="799"/>
      <c r="D346" s="800"/>
      <c r="E346" s="799"/>
      <c r="F346" s="801"/>
      <c r="G346" s="801"/>
      <c r="H346" s="965"/>
      <c r="I346" s="355" t="str">
        <f>IF('Mapa final SI'!AC349="","",'Mapa final SI'!AC349)</f>
        <v/>
      </c>
      <c r="J346" s="355" t="str">
        <f>IF('Mapa final SI'!AE349="","",'Mapa final SI'!AE349)</f>
        <v/>
      </c>
      <c r="K346" s="355" t="str">
        <f t="shared" si="5"/>
        <v/>
      </c>
      <c r="L346" s="355" t="str">
        <f>IF('Mapa final SI'!AH349="","",'Mapa final SI'!AH349)</f>
        <v/>
      </c>
      <c r="M346" s="356" t="str">
        <f>IF('Mapa final SI'!T349="","",'Mapa final SI'!T349)</f>
        <v/>
      </c>
      <c r="N346" s="427"/>
      <c r="O346" s="427"/>
      <c r="P346" s="427"/>
      <c r="Q346" s="428"/>
    </row>
    <row r="347" spans="1:17" ht="43.5" customHeight="1" x14ac:dyDescent="0.25">
      <c r="A347" s="118" t="s">
        <v>967</v>
      </c>
      <c r="B347" s="797"/>
      <c r="C347" s="799"/>
      <c r="D347" s="800"/>
      <c r="E347" s="799"/>
      <c r="F347" s="801"/>
      <c r="G347" s="801"/>
      <c r="H347" s="965"/>
      <c r="I347" s="355" t="str">
        <f>IF('Mapa final SI'!AC350="","",'Mapa final SI'!AC350)</f>
        <v/>
      </c>
      <c r="J347" s="355" t="str">
        <f>IF('Mapa final SI'!AE350="","",'Mapa final SI'!AE350)</f>
        <v/>
      </c>
      <c r="K347" s="355" t="str">
        <f t="shared" si="5"/>
        <v/>
      </c>
      <c r="L347" s="355" t="str">
        <f>IF('Mapa final SI'!AH350="","",'Mapa final SI'!AH350)</f>
        <v/>
      </c>
      <c r="M347" s="356" t="str">
        <f>IF('Mapa final SI'!T350="","",'Mapa final SI'!T350)</f>
        <v/>
      </c>
      <c r="N347" s="427"/>
      <c r="O347" s="427"/>
      <c r="P347" s="427"/>
      <c r="Q347" s="428"/>
    </row>
    <row r="348" spans="1:17" ht="43.5" customHeight="1" x14ac:dyDescent="0.25">
      <c r="A348" s="118" t="s">
        <v>968</v>
      </c>
      <c r="B348" s="797"/>
      <c r="C348" s="799"/>
      <c r="D348" s="800"/>
      <c r="E348" s="799"/>
      <c r="F348" s="801"/>
      <c r="G348" s="801"/>
      <c r="H348" s="879"/>
      <c r="I348" s="355" t="str">
        <f>IF('Mapa final SI'!AC351="","",'Mapa final SI'!AC351)</f>
        <v/>
      </c>
      <c r="J348" s="355" t="str">
        <f>IF('Mapa final SI'!AE351="","",'Mapa final SI'!AE351)</f>
        <v/>
      </c>
      <c r="K348" s="355" t="str">
        <f t="shared" si="5"/>
        <v/>
      </c>
      <c r="L348" s="355" t="str">
        <f>IF('Mapa final SI'!AH351="","",'Mapa final SI'!AH351)</f>
        <v/>
      </c>
      <c r="M348" s="356" t="str">
        <f>IF('Mapa final SI'!T351="","",'Mapa final SI'!T351)</f>
        <v/>
      </c>
      <c r="N348" s="427"/>
      <c r="O348" s="427"/>
      <c r="P348" s="427"/>
      <c r="Q348" s="428"/>
    </row>
    <row r="349" spans="1:17" ht="43.5" customHeight="1" x14ac:dyDescent="0.25">
      <c r="A349" s="118" t="s">
        <v>969</v>
      </c>
      <c r="B349" s="796"/>
      <c r="C349" s="798" t="str">
        <f>IF('Mapa final SI'!G352="","",'Mapa final SI'!G352)</f>
        <v/>
      </c>
      <c r="D349" s="804"/>
      <c r="E349" s="798" t="str">
        <f>IF('Mapa final SI'!F352="","",'Mapa final SI'!F352)</f>
        <v/>
      </c>
      <c r="F349" s="878" t="str">
        <f>IF('Mapa final SI'!L352="","",'Mapa final SI'!L352)</f>
        <v/>
      </c>
      <c r="G349" s="878" t="str">
        <f>IF('Mapa final SI'!P352="","",'Mapa final SI'!P352)</f>
        <v/>
      </c>
      <c r="H349" s="96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5" t="str">
        <f>IF('Mapa final SI'!AC352="","",'Mapa final SI'!AC352)</f>
        <v/>
      </c>
      <c r="J349" s="355" t="str">
        <f>IF('Mapa final SI'!AE352="","",'Mapa final SI'!AE352)</f>
        <v/>
      </c>
      <c r="K349" s="355" t="str">
        <f t="shared" si="5"/>
        <v/>
      </c>
      <c r="L349" s="355" t="str">
        <f>IF('Mapa final SI'!AH352="","",'Mapa final SI'!AH352)</f>
        <v/>
      </c>
      <c r="M349" s="356" t="str">
        <f>IF('Mapa final SI'!T352="","",'Mapa final SI'!T352)</f>
        <v/>
      </c>
      <c r="N349" s="427"/>
      <c r="O349" s="427"/>
      <c r="P349" s="427"/>
      <c r="Q349" s="428"/>
    </row>
    <row r="350" spans="1:17" ht="43.5" customHeight="1" x14ac:dyDescent="0.25">
      <c r="A350" s="118" t="s">
        <v>970</v>
      </c>
      <c r="B350" s="797"/>
      <c r="C350" s="799"/>
      <c r="D350" s="800"/>
      <c r="E350" s="799"/>
      <c r="F350" s="801"/>
      <c r="G350" s="801"/>
      <c r="H350" s="965"/>
      <c r="I350" s="355" t="str">
        <f>IF('Mapa final SI'!AC353="","",'Mapa final SI'!AC353)</f>
        <v/>
      </c>
      <c r="J350" s="355" t="str">
        <f>IF('Mapa final SI'!AE353="","",'Mapa final SI'!AE353)</f>
        <v/>
      </c>
      <c r="K350" s="355" t="str">
        <f t="shared" si="5"/>
        <v/>
      </c>
      <c r="L350" s="355" t="str">
        <f>IF('Mapa final SI'!AH353="","",'Mapa final SI'!AH353)</f>
        <v/>
      </c>
      <c r="M350" s="356" t="str">
        <f>IF('Mapa final SI'!T353="","",'Mapa final SI'!T353)</f>
        <v/>
      </c>
      <c r="N350" s="427"/>
      <c r="O350" s="427"/>
      <c r="P350" s="427"/>
      <c r="Q350" s="428"/>
    </row>
    <row r="351" spans="1:17" ht="43.5" customHeight="1" x14ac:dyDescent="0.25">
      <c r="A351" s="118" t="s">
        <v>971</v>
      </c>
      <c r="B351" s="797"/>
      <c r="C351" s="799"/>
      <c r="D351" s="800"/>
      <c r="E351" s="799"/>
      <c r="F351" s="801"/>
      <c r="G351" s="801"/>
      <c r="H351" s="965"/>
      <c r="I351" s="355" t="str">
        <f>IF('Mapa final SI'!AC354="","",'Mapa final SI'!AC354)</f>
        <v/>
      </c>
      <c r="J351" s="355" t="str">
        <f>IF('Mapa final SI'!AE354="","",'Mapa final SI'!AE354)</f>
        <v/>
      </c>
      <c r="K351" s="355" t="str">
        <f t="shared" si="5"/>
        <v/>
      </c>
      <c r="L351" s="355" t="str">
        <f>IF('Mapa final SI'!AH354="","",'Mapa final SI'!AH354)</f>
        <v/>
      </c>
      <c r="M351" s="356" t="str">
        <f>IF('Mapa final SI'!T354="","",'Mapa final SI'!T354)</f>
        <v/>
      </c>
      <c r="N351" s="427"/>
      <c r="O351" s="427"/>
      <c r="P351" s="427"/>
      <c r="Q351" s="428"/>
    </row>
    <row r="352" spans="1:17" ht="43.5" customHeight="1" x14ac:dyDescent="0.25">
      <c r="A352" s="118" t="s">
        <v>972</v>
      </c>
      <c r="B352" s="797"/>
      <c r="C352" s="799"/>
      <c r="D352" s="800"/>
      <c r="E352" s="799"/>
      <c r="F352" s="801"/>
      <c r="G352" s="801"/>
      <c r="H352" s="965"/>
      <c r="I352" s="355" t="str">
        <f>IF('Mapa final SI'!AC355="","",'Mapa final SI'!AC355)</f>
        <v/>
      </c>
      <c r="J352" s="355" t="str">
        <f>IF('Mapa final SI'!AE355="","",'Mapa final SI'!AE355)</f>
        <v/>
      </c>
      <c r="K352" s="355" t="str">
        <f t="shared" si="5"/>
        <v/>
      </c>
      <c r="L352" s="355" t="str">
        <f>IF('Mapa final SI'!AH355="","",'Mapa final SI'!AH355)</f>
        <v/>
      </c>
      <c r="M352" s="356" t="str">
        <f>IF('Mapa final SI'!T355="","",'Mapa final SI'!T355)</f>
        <v/>
      </c>
      <c r="N352" s="427"/>
      <c r="O352" s="427"/>
      <c r="P352" s="427"/>
      <c r="Q352" s="428"/>
    </row>
    <row r="353" spans="1:17" ht="43.5" customHeight="1" x14ac:dyDescent="0.25">
      <c r="A353" s="118" t="s">
        <v>973</v>
      </c>
      <c r="B353" s="797"/>
      <c r="C353" s="799"/>
      <c r="D353" s="800"/>
      <c r="E353" s="799"/>
      <c r="F353" s="801"/>
      <c r="G353" s="801"/>
      <c r="H353" s="965"/>
      <c r="I353" s="355" t="str">
        <f>IF('Mapa final SI'!AC356="","",'Mapa final SI'!AC356)</f>
        <v/>
      </c>
      <c r="J353" s="355" t="str">
        <f>IF('Mapa final SI'!AE356="","",'Mapa final SI'!AE356)</f>
        <v/>
      </c>
      <c r="K353" s="355" t="str">
        <f t="shared" si="5"/>
        <v/>
      </c>
      <c r="L353" s="355" t="str">
        <f>IF('Mapa final SI'!AH356="","",'Mapa final SI'!AH356)</f>
        <v/>
      </c>
      <c r="M353" s="356" t="str">
        <f>IF('Mapa final SI'!T356="","",'Mapa final SI'!T356)</f>
        <v/>
      </c>
      <c r="N353" s="427"/>
      <c r="O353" s="427"/>
      <c r="P353" s="427"/>
      <c r="Q353" s="428"/>
    </row>
    <row r="354" spans="1:17" ht="43.5" customHeight="1" x14ac:dyDescent="0.25">
      <c r="A354" s="118" t="s">
        <v>974</v>
      </c>
      <c r="B354" s="797"/>
      <c r="C354" s="799"/>
      <c r="D354" s="800"/>
      <c r="E354" s="799"/>
      <c r="F354" s="801"/>
      <c r="G354" s="801"/>
      <c r="H354" s="879"/>
      <c r="I354" s="355" t="str">
        <f>IF('Mapa final SI'!AC357="","",'Mapa final SI'!AC357)</f>
        <v/>
      </c>
      <c r="J354" s="355" t="str">
        <f>IF('Mapa final SI'!AE357="","",'Mapa final SI'!AE357)</f>
        <v/>
      </c>
      <c r="K354" s="355" t="str">
        <f t="shared" si="5"/>
        <v/>
      </c>
      <c r="L354" s="355" t="str">
        <f>IF('Mapa final SI'!AH357="","",'Mapa final SI'!AH357)</f>
        <v/>
      </c>
      <c r="M354" s="356" t="str">
        <f>IF('Mapa final SI'!T357="","",'Mapa final SI'!T357)</f>
        <v/>
      </c>
      <c r="N354" s="427"/>
      <c r="O354" s="427"/>
      <c r="P354" s="427"/>
      <c r="Q354" s="428"/>
    </row>
    <row r="355" spans="1:17" ht="43.5" customHeight="1" x14ac:dyDescent="0.25">
      <c r="A355" s="118" t="s">
        <v>975</v>
      </c>
      <c r="B355" s="796"/>
      <c r="C355" s="798" t="str">
        <f>IF('Mapa final SI'!G358="","",'Mapa final SI'!G358)</f>
        <v/>
      </c>
      <c r="D355" s="804"/>
      <c r="E355" s="798" t="str">
        <f>IF('Mapa final SI'!F358="","",'Mapa final SI'!F358)</f>
        <v/>
      </c>
      <c r="F355" s="878" t="str">
        <f>IF('Mapa final SI'!L358="","",'Mapa final SI'!L358)</f>
        <v/>
      </c>
      <c r="G355" s="878" t="str">
        <f>IF('Mapa final SI'!P358="","",'Mapa final SI'!P358)</f>
        <v/>
      </c>
      <c r="H355" s="96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5" t="str">
        <f>IF('Mapa final SI'!AC358="","",'Mapa final SI'!AC358)</f>
        <v/>
      </c>
      <c r="J355" s="355" t="str">
        <f>IF('Mapa final SI'!AE358="","",'Mapa final SI'!AE358)</f>
        <v/>
      </c>
      <c r="K355" s="355" t="str">
        <f t="shared" si="5"/>
        <v/>
      </c>
      <c r="L355" s="355" t="str">
        <f>IF('Mapa final SI'!AH358="","",'Mapa final SI'!AH358)</f>
        <v/>
      </c>
      <c r="M355" s="356" t="str">
        <f>IF('Mapa final SI'!T358="","",'Mapa final SI'!T358)</f>
        <v/>
      </c>
      <c r="N355" s="427"/>
      <c r="O355" s="427"/>
      <c r="P355" s="427"/>
      <c r="Q355" s="428"/>
    </row>
    <row r="356" spans="1:17" ht="43.5" customHeight="1" x14ac:dyDescent="0.25">
      <c r="A356" s="118" t="s">
        <v>976</v>
      </c>
      <c r="B356" s="797"/>
      <c r="C356" s="799"/>
      <c r="D356" s="800"/>
      <c r="E356" s="799"/>
      <c r="F356" s="801"/>
      <c r="G356" s="801"/>
      <c r="H356" s="965"/>
      <c r="I356" s="355" t="str">
        <f>IF('Mapa final SI'!AC359="","",'Mapa final SI'!AC359)</f>
        <v/>
      </c>
      <c r="J356" s="355" t="str">
        <f>IF('Mapa final SI'!AE359="","",'Mapa final SI'!AE359)</f>
        <v/>
      </c>
      <c r="K356" s="355" t="str">
        <f t="shared" si="5"/>
        <v/>
      </c>
      <c r="L356" s="355" t="str">
        <f>IF('Mapa final SI'!AH359="","",'Mapa final SI'!AH359)</f>
        <v/>
      </c>
      <c r="M356" s="356" t="str">
        <f>IF('Mapa final SI'!T359="","",'Mapa final SI'!T359)</f>
        <v/>
      </c>
      <c r="N356" s="427"/>
      <c r="O356" s="427"/>
      <c r="P356" s="427"/>
      <c r="Q356" s="428"/>
    </row>
    <row r="357" spans="1:17" ht="43.5" customHeight="1" x14ac:dyDescent="0.25">
      <c r="A357" s="118" t="s">
        <v>977</v>
      </c>
      <c r="B357" s="797"/>
      <c r="C357" s="799"/>
      <c r="D357" s="800"/>
      <c r="E357" s="799"/>
      <c r="F357" s="801"/>
      <c r="G357" s="801"/>
      <c r="H357" s="965"/>
      <c r="I357" s="355" t="str">
        <f>IF('Mapa final SI'!AC360="","",'Mapa final SI'!AC360)</f>
        <v/>
      </c>
      <c r="J357" s="355" t="str">
        <f>IF('Mapa final SI'!AE360="","",'Mapa final SI'!AE360)</f>
        <v/>
      </c>
      <c r="K357" s="355" t="str">
        <f t="shared" si="5"/>
        <v/>
      </c>
      <c r="L357" s="355" t="str">
        <f>IF('Mapa final SI'!AH360="","",'Mapa final SI'!AH360)</f>
        <v/>
      </c>
      <c r="M357" s="356" t="str">
        <f>IF('Mapa final SI'!T360="","",'Mapa final SI'!T360)</f>
        <v/>
      </c>
      <c r="N357" s="427"/>
      <c r="O357" s="427"/>
      <c r="P357" s="427"/>
      <c r="Q357" s="428"/>
    </row>
    <row r="358" spans="1:17" ht="43.5" customHeight="1" x14ac:dyDescent="0.25">
      <c r="A358" s="118" t="s">
        <v>978</v>
      </c>
      <c r="B358" s="797"/>
      <c r="C358" s="799"/>
      <c r="D358" s="800"/>
      <c r="E358" s="799"/>
      <c r="F358" s="801"/>
      <c r="G358" s="801"/>
      <c r="H358" s="965"/>
      <c r="I358" s="355" t="str">
        <f>IF('Mapa final SI'!AC361="","",'Mapa final SI'!AC361)</f>
        <v/>
      </c>
      <c r="J358" s="355" t="str">
        <f>IF('Mapa final SI'!AE361="","",'Mapa final SI'!AE361)</f>
        <v/>
      </c>
      <c r="K358" s="355" t="str">
        <f t="shared" si="5"/>
        <v/>
      </c>
      <c r="L358" s="355" t="str">
        <f>IF('Mapa final SI'!AH361="","",'Mapa final SI'!AH361)</f>
        <v/>
      </c>
      <c r="M358" s="356" t="str">
        <f>IF('Mapa final SI'!T361="","",'Mapa final SI'!T361)</f>
        <v/>
      </c>
      <c r="N358" s="427"/>
      <c r="O358" s="427"/>
      <c r="P358" s="427"/>
      <c r="Q358" s="428"/>
    </row>
    <row r="359" spans="1:17" ht="43.5" customHeight="1" x14ac:dyDescent="0.25">
      <c r="A359" s="118" t="s">
        <v>979</v>
      </c>
      <c r="B359" s="797"/>
      <c r="C359" s="799"/>
      <c r="D359" s="800"/>
      <c r="E359" s="799"/>
      <c r="F359" s="801"/>
      <c r="G359" s="801"/>
      <c r="H359" s="965"/>
      <c r="I359" s="355" t="str">
        <f>IF('Mapa final SI'!AC362="","",'Mapa final SI'!AC362)</f>
        <v/>
      </c>
      <c r="J359" s="355" t="str">
        <f>IF('Mapa final SI'!AE362="","",'Mapa final SI'!AE362)</f>
        <v/>
      </c>
      <c r="K359" s="355" t="str">
        <f t="shared" si="5"/>
        <v/>
      </c>
      <c r="L359" s="355" t="str">
        <f>IF('Mapa final SI'!AH362="","",'Mapa final SI'!AH362)</f>
        <v/>
      </c>
      <c r="M359" s="356" t="str">
        <f>IF('Mapa final SI'!T362="","",'Mapa final SI'!T362)</f>
        <v/>
      </c>
      <c r="N359" s="427"/>
      <c r="O359" s="427"/>
      <c r="P359" s="427"/>
      <c r="Q359" s="428"/>
    </row>
    <row r="360" spans="1:17" ht="43.5" customHeight="1" x14ac:dyDescent="0.25">
      <c r="A360" s="118" t="s">
        <v>980</v>
      </c>
      <c r="B360" s="797"/>
      <c r="C360" s="799"/>
      <c r="D360" s="800"/>
      <c r="E360" s="799"/>
      <c r="F360" s="801"/>
      <c r="G360" s="801"/>
      <c r="H360" s="879"/>
      <c r="I360" s="355" t="str">
        <f>IF('Mapa final SI'!AC363="","",'Mapa final SI'!AC363)</f>
        <v/>
      </c>
      <c r="J360" s="355" t="str">
        <f>IF('Mapa final SI'!AE363="","",'Mapa final SI'!AE363)</f>
        <v/>
      </c>
      <c r="K360" s="355" t="str">
        <f t="shared" si="5"/>
        <v/>
      </c>
      <c r="L360" s="355" t="str">
        <f>IF('Mapa final SI'!AH363="","",'Mapa final SI'!AH363)</f>
        <v/>
      </c>
      <c r="M360" s="356" t="str">
        <f>IF('Mapa final SI'!T363="","",'Mapa final SI'!T363)</f>
        <v/>
      </c>
      <c r="N360" s="427"/>
      <c r="O360" s="427"/>
      <c r="P360" s="427"/>
      <c r="Q360" s="428"/>
    </row>
    <row r="361" spans="1:17" ht="43.5" customHeight="1" x14ac:dyDescent="0.25">
      <c r="A361" s="118" t="s">
        <v>981</v>
      </c>
      <c r="B361" s="796"/>
      <c r="C361" s="798" t="str">
        <f>IF('Mapa final SI'!G364="","",'Mapa final SI'!G364)</f>
        <v/>
      </c>
      <c r="D361" s="804"/>
      <c r="E361" s="798" t="str">
        <f>IF('Mapa final SI'!F364="","",'Mapa final SI'!F364)</f>
        <v/>
      </c>
      <c r="F361" s="878" t="str">
        <f>IF('Mapa final SI'!L364="","",'Mapa final SI'!L364)</f>
        <v/>
      </c>
      <c r="G361" s="878" t="str">
        <f>IF('Mapa final SI'!P364="","",'Mapa final SI'!P364)</f>
        <v/>
      </c>
      <c r="H361" s="96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5" t="str">
        <f>IF('Mapa final SI'!AC364="","",'Mapa final SI'!AC364)</f>
        <v/>
      </c>
      <c r="J361" s="355" t="str">
        <f>IF('Mapa final SI'!AE364="","",'Mapa final SI'!AE364)</f>
        <v/>
      </c>
      <c r="K361" s="355" t="str">
        <f t="shared" si="5"/>
        <v/>
      </c>
      <c r="L361" s="355" t="str">
        <f>IF('Mapa final SI'!AH364="","",'Mapa final SI'!AH364)</f>
        <v/>
      </c>
      <c r="M361" s="356" t="str">
        <f>IF('Mapa final SI'!T364="","",'Mapa final SI'!T364)</f>
        <v/>
      </c>
      <c r="N361" s="427"/>
      <c r="O361" s="427"/>
      <c r="P361" s="427"/>
      <c r="Q361" s="428"/>
    </row>
    <row r="362" spans="1:17" ht="43.5" customHeight="1" x14ac:dyDescent="0.25">
      <c r="A362" s="118" t="s">
        <v>982</v>
      </c>
      <c r="B362" s="797"/>
      <c r="C362" s="799"/>
      <c r="D362" s="800"/>
      <c r="E362" s="799"/>
      <c r="F362" s="801"/>
      <c r="G362" s="801"/>
      <c r="H362" s="965"/>
      <c r="I362" s="355" t="str">
        <f>IF('Mapa final SI'!AC365="","",'Mapa final SI'!AC365)</f>
        <v/>
      </c>
      <c r="J362" s="355" t="str">
        <f>IF('Mapa final SI'!AE365="","",'Mapa final SI'!AE365)</f>
        <v/>
      </c>
      <c r="K362" s="355" t="str">
        <f t="shared" si="5"/>
        <v/>
      </c>
      <c r="L362" s="355" t="str">
        <f>IF('Mapa final SI'!AH365="","",'Mapa final SI'!AH365)</f>
        <v/>
      </c>
      <c r="M362" s="356" t="str">
        <f>IF('Mapa final SI'!T365="","",'Mapa final SI'!T365)</f>
        <v/>
      </c>
      <c r="N362" s="427"/>
      <c r="O362" s="427"/>
      <c r="P362" s="427"/>
      <c r="Q362" s="428"/>
    </row>
    <row r="363" spans="1:17" ht="51.75" customHeight="1" x14ac:dyDescent="0.25">
      <c r="A363" s="118" t="s">
        <v>983</v>
      </c>
      <c r="B363" s="797"/>
      <c r="C363" s="799"/>
      <c r="D363" s="800"/>
      <c r="E363" s="799"/>
      <c r="F363" s="801"/>
      <c r="G363" s="801"/>
      <c r="H363" s="965"/>
      <c r="I363" s="355" t="str">
        <f>IF('Mapa final SI'!AC366="","",'Mapa final SI'!AC366)</f>
        <v/>
      </c>
      <c r="J363" s="355" t="str">
        <f>IF('Mapa final SI'!AE366="","",'Mapa final SI'!AE366)</f>
        <v/>
      </c>
      <c r="K363" s="355" t="str">
        <f t="shared" si="5"/>
        <v/>
      </c>
      <c r="L363" s="355" t="str">
        <f>IF('Mapa final SI'!AH366="","",'Mapa final SI'!AH366)</f>
        <v/>
      </c>
      <c r="M363" s="356" t="str">
        <f>IF('Mapa final SI'!T366="","",'Mapa final SI'!T366)</f>
        <v/>
      </c>
      <c r="N363" s="427"/>
      <c r="O363" s="427"/>
      <c r="P363" s="427"/>
      <c r="Q363" s="428"/>
    </row>
    <row r="364" spans="1:17" ht="51.75" customHeight="1" x14ac:dyDescent="0.25">
      <c r="A364" s="118" t="s">
        <v>984</v>
      </c>
      <c r="B364" s="797"/>
      <c r="C364" s="799"/>
      <c r="D364" s="800"/>
      <c r="E364" s="799"/>
      <c r="F364" s="801"/>
      <c r="G364" s="801"/>
      <c r="H364" s="965"/>
      <c r="I364" s="355" t="str">
        <f>IF('Mapa final SI'!AC367="","",'Mapa final SI'!AC367)</f>
        <v/>
      </c>
      <c r="J364" s="355" t="str">
        <f>IF('Mapa final SI'!AE367="","",'Mapa final SI'!AE367)</f>
        <v/>
      </c>
      <c r="K364" s="355" t="str">
        <f t="shared" si="5"/>
        <v/>
      </c>
      <c r="L364" s="355" t="str">
        <f>IF('Mapa final SI'!AH367="","",'Mapa final SI'!AH367)</f>
        <v/>
      </c>
      <c r="M364" s="356" t="str">
        <f>IF('Mapa final SI'!T367="","",'Mapa final SI'!T367)</f>
        <v/>
      </c>
      <c r="N364" s="427"/>
      <c r="O364" s="427"/>
      <c r="P364" s="427"/>
      <c r="Q364" s="428"/>
    </row>
    <row r="365" spans="1:17" ht="51.75" customHeight="1" x14ac:dyDescent="0.25">
      <c r="A365" s="118" t="s">
        <v>985</v>
      </c>
      <c r="B365" s="797"/>
      <c r="C365" s="799"/>
      <c r="D365" s="800"/>
      <c r="E365" s="799"/>
      <c r="F365" s="801"/>
      <c r="G365" s="801"/>
      <c r="H365" s="965"/>
      <c r="I365" s="355" t="str">
        <f>IF('Mapa final SI'!AC368="","",'Mapa final SI'!AC368)</f>
        <v/>
      </c>
      <c r="J365" s="355" t="str">
        <f>IF('Mapa final SI'!AE368="","",'Mapa final SI'!AE368)</f>
        <v/>
      </c>
      <c r="K365" s="355" t="str">
        <f t="shared" si="5"/>
        <v/>
      </c>
      <c r="L365" s="355" t="str">
        <f>IF('Mapa final SI'!AH368="","",'Mapa final SI'!AH368)</f>
        <v/>
      </c>
      <c r="M365" s="356" t="str">
        <f>IF('Mapa final SI'!T368="","",'Mapa final SI'!T368)</f>
        <v/>
      </c>
      <c r="N365" s="427"/>
      <c r="O365" s="427"/>
      <c r="P365" s="427"/>
      <c r="Q365" s="428"/>
    </row>
    <row r="366" spans="1:17" ht="51.75" customHeight="1" x14ac:dyDescent="0.25">
      <c r="A366" s="118" t="s">
        <v>986</v>
      </c>
      <c r="B366" s="797"/>
      <c r="C366" s="799"/>
      <c r="D366" s="800"/>
      <c r="E366" s="799"/>
      <c r="F366" s="801"/>
      <c r="G366" s="801"/>
      <c r="H366" s="879"/>
      <c r="I366" s="355" t="str">
        <f>IF('Mapa final SI'!AC369="","",'Mapa final SI'!AC369)</f>
        <v/>
      </c>
      <c r="J366" s="355" t="str">
        <f>IF('Mapa final SI'!AE369="","",'Mapa final SI'!AE369)</f>
        <v/>
      </c>
      <c r="K366" s="355" t="str">
        <f t="shared" si="5"/>
        <v/>
      </c>
      <c r="L366" s="355" t="str">
        <f>IF('Mapa final SI'!AH369="","",'Mapa final SI'!AH369)</f>
        <v/>
      </c>
      <c r="M366" s="356" t="str">
        <f>IF('Mapa final SI'!T369="","",'Mapa final SI'!T369)</f>
        <v/>
      </c>
      <c r="N366" s="427"/>
      <c r="O366" s="427"/>
      <c r="P366" s="427"/>
      <c r="Q366" s="428"/>
    </row>
    <row r="367" spans="1:17" ht="51.75" customHeight="1" x14ac:dyDescent="0.25">
      <c r="A367" s="118" t="s">
        <v>987</v>
      </c>
      <c r="B367" s="796"/>
      <c r="C367" s="798" t="str">
        <f>IF('Mapa final SI'!G370="","",'Mapa final SI'!G370)</f>
        <v/>
      </c>
      <c r="D367" s="804"/>
      <c r="E367" s="798" t="str">
        <f>IF('Mapa final SI'!F370="","",'Mapa final SI'!F370)</f>
        <v/>
      </c>
      <c r="F367" s="878" t="str">
        <f>IF('Mapa final SI'!L370="","",'Mapa final SI'!L370)</f>
        <v/>
      </c>
      <c r="G367" s="878" t="str">
        <f>IF('Mapa final SI'!P370="","",'Mapa final SI'!P370)</f>
        <v/>
      </c>
      <c r="H367" s="96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5" t="str">
        <f>IF('Mapa final SI'!AC370="","",'Mapa final SI'!AC370)</f>
        <v/>
      </c>
      <c r="J367" s="355" t="str">
        <f>IF('Mapa final SI'!AE370="","",'Mapa final SI'!AE370)</f>
        <v/>
      </c>
      <c r="K367" s="355" t="str">
        <f t="shared" si="5"/>
        <v/>
      </c>
      <c r="L367" s="355" t="str">
        <f>IF('Mapa final SI'!AH370="","",'Mapa final SI'!AH370)</f>
        <v/>
      </c>
      <c r="M367" s="356" t="str">
        <f>IF('Mapa final SI'!T370="","",'Mapa final SI'!T370)</f>
        <v/>
      </c>
      <c r="N367" s="427"/>
      <c r="O367" s="427"/>
      <c r="P367" s="427"/>
      <c r="Q367" s="428"/>
    </row>
    <row r="368" spans="1:17" ht="51.75" customHeight="1" x14ac:dyDescent="0.25">
      <c r="A368" s="118" t="s">
        <v>988</v>
      </c>
      <c r="B368" s="797"/>
      <c r="C368" s="799"/>
      <c r="D368" s="800"/>
      <c r="E368" s="799"/>
      <c r="F368" s="801"/>
      <c r="G368" s="801"/>
      <c r="H368" s="965"/>
      <c r="I368" s="355" t="str">
        <f>IF('Mapa final SI'!AC371="","",'Mapa final SI'!AC371)</f>
        <v/>
      </c>
      <c r="J368" s="355" t="str">
        <f>IF('Mapa final SI'!AE371="","",'Mapa final SI'!AE371)</f>
        <v/>
      </c>
      <c r="K368" s="355" t="str">
        <f t="shared" si="5"/>
        <v/>
      </c>
      <c r="L368" s="355" t="str">
        <f>IF('Mapa final SI'!AH371="","",'Mapa final SI'!AH371)</f>
        <v/>
      </c>
      <c r="M368" s="356" t="str">
        <f>IF('Mapa final SI'!T371="","",'Mapa final SI'!T371)</f>
        <v/>
      </c>
      <c r="N368" s="427"/>
      <c r="O368" s="427"/>
      <c r="P368" s="427"/>
      <c r="Q368" s="428"/>
    </row>
    <row r="369" spans="1:17" ht="51.75" customHeight="1" x14ac:dyDescent="0.25">
      <c r="A369" s="118" t="s">
        <v>989</v>
      </c>
      <c r="B369" s="797"/>
      <c r="C369" s="799"/>
      <c r="D369" s="800"/>
      <c r="E369" s="799"/>
      <c r="F369" s="801"/>
      <c r="G369" s="801"/>
      <c r="H369" s="965"/>
      <c r="I369" s="355" t="str">
        <f>IF('Mapa final SI'!AC372="","",'Mapa final SI'!AC372)</f>
        <v/>
      </c>
      <c r="J369" s="355" t="str">
        <f>IF('Mapa final SI'!AE372="","",'Mapa final SI'!AE372)</f>
        <v/>
      </c>
      <c r="K369" s="355" t="str">
        <f t="shared" si="5"/>
        <v/>
      </c>
      <c r="L369" s="355" t="str">
        <f>IF('Mapa final SI'!AH372="","",'Mapa final SI'!AH372)</f>
        <v/>
      </c>
      <c r="M369" s="356" t="str">
        <f>IF('Mapa final SI'!T372="","",'Mapa final SI'!T372)</f>
        <v/>
      </c>
      <c r="N369" s="427"/>
      <c r="O369" s="427"/>
      <c r="P369" s="427"/>
      <c r="Q369" s="428"/>
    </row>
    <row r="370" spans="1:17" ht="51.75" customHeight="1" x14ac:dyDescent="0.25">
      <c r="A370" s="118" t="s">
        <v>990</v>
      </c>
      <c r="B370" s="797"/>
      <c r="C370" s="799"/>
      <c r="D370" s="800"/>
      <c r="E370" s="799"/>
      <c r="F370" s="801"/>
      <c r="G370" s="801"/>
      <c r="H370" s="965"/>
      <c r="I370" s="355" t="str">
        <f>IF('Mapa final SI'!AC373="","",'Mapa final SI'!AC373)</f>
        <v/>
      </c>
      <c r="J370" s="355" t="str">
        <f>IF('Mapa final SI'!AE373="","",'Mapa final SI'!AE373)</f>
        <v/>
      </c>
      <c r="K370" s="355" t="str">
        <f t="shared" si="5"/>
        <v/>
      </c>
      <c r="L370" s="355" t="str">
        <f>IF('Mapa final SI'!AH373="","",'Mapa final SI'!AH373)</f>
        <v/>
      </c>
      <c r="M370" s="356" t="str">
        <f>IF('Mapa final SI'!T373="","",'Mapa final SI'!T373)</f>
        <v/>
      </c>
      <c r="N370" s="427"/>
      <c r="O370" s="427"/>
      <c r="P370" s="427"/>
      <c r="Q370" s="428"/>
    </row>
    <row r="371" spans="1:17" ht="51.75" customHeight="1" x14ac:dyDescent="0.25">
      <c r="A371" s="118" t="s">
        <v>991</v>
      </c>
      <c r="B371" s="797"/>
      <c r="C371" s="799"/>
      <c r="D371" s="800"/>
      <c r="E371" s="799"/>
      <c r="F371" s="801"/>
      <c r="G371" s="801"/>
      <c r="H371" s="965"/>
      <c r="I371" s="355" t="str">
        <f>IF('Mapa final SI'!AC374="","",'Mapa final SI'!AC374)</f>
        <v/>
      </c>
      <c r="J371" s="355" t="str">
        <f>IF('Mapa final SI'!AE374="","",'Mapa final SI'!AE374)</f>
        <v/>
      </c>
      <c r="K371" s="355" t="str">
        <f t="shared" si="5"/>
        <v/>
      </c>
      <c r="L371" s="355" t="str">
        <f>IF('Mapa final SI'!AH374="","",'Mapa final SI'!AH374)</f>
        <v/>
      </c>
      <c r="M371" s="356" t="str">
        <f>IF('Mapa final SI'!T374="","",'Mapa final SI'!T374)</f>
        <v/>
      </c>
      <c r="N371" s="427"/>
      <c r="O371" s="427"/>
      <c r="P371" s="427"/>
      <c r="Q371" s="428"/>
    </row>
    <row r="372" spans="1:17" ht="51.75" customHeight="1" x14ac:dyDescent="0.25">
      <c r="A372" s="118" t="s">
        <v>992</v>
      </c>
      <c r="B372" s="797"/>
      <c r="C372" s="799"/>
      <c r="D372" s="800"/>
      <c r="E372" s="799"/>
      <c r="F372" s="801"/>
      <c r="G372" s="801"/>
      <c r="H372" s="879"/>
      <c r="I372" s="355" t="str">
        <f>IF('Mapa final SI'!AC375="","",'Mapa final SI'!AC375)</f>
        <v/>
      </c>
      <c r="J372" s="355" t="str">
        <f>IF('Mapa final SI'!AE375="","",'Mapa final SI'!AE375)</f>
        <v/>
      </c>
      <c r="K372" s="355" t="str">
        <f t="shared" si="5"/>
        <v/>
      </c>
      <c r="L372" s="355" t="str">
        <f>IF('Mapa final SI'!AH375="","",'Mapa final SI'!AH375)</f>
        <v/>
      </c>
      <c r="M372" s="356" t="str">
        <f>IF('Mapa final SI'!T375="","",'Mapa final SI'!T375)</f>
        <v/>
      </c>
      <c r="N372" s="427"/>
      <c r="O372" s="427"/>
      <c r="P372" s="427"/>
      <c r="Q372" s="428"/>
    </row>
    <row r="373" spans="1:17" ht="51.75" customHeight="1" x14ac:dyDescent="0.25">
      <c r="A373" s="118" t="s">
        <v>993</v>
      </c>
      <c r="B373" s="796"/>
      <c r="C373" s="798" t="str">
        <f>IF('Mapa final SI'!G376="","",'Mapa final SI'!G376)</f>
        <v/>
      </c>
      <c r="D373" s="804"/>
      <c r="E373" s="798" t="str">
        <f>IF('Mapa final SI'!F376="","",'Mapa final SI'!F376)</f>
        <v/>
      </c>
      <c r="F373" s="878" t="str">
        <f>IF('Mapa final SI'!L376="","",'Mapa final SI'!L376)</f>
        <v/>
      </c>
      <c r="G373" s="878" t="str">
        <f>IF('Mapa final SI'!P376="","",'Mapa final SI'!P376)</f>
        <v/>
      </c>
      <c r="H373" s="96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5" t="str">
        <f>IF('Mapa final SI'!AC376="","",'Mapa final SI'!AC376)</f>
        <v/>
      </c>
      <c r="J373" s="355" t="str">
        <f>IF('Mapa final SI'!AE376="","",'Mapa final SI'!AE376)</f>
        <v/>
      </c>
      <c r="K373" s="355" t="str">
        <f t="shared" si="5"/>
        <v/>
      </c>
      <c r="L373" s="355" t="str">
        <f>IF('Mapa final SI'!AH376="","",'Mapa final SI'!AH376)</f>
        <v/>
      </c>
      <c r="M373" s="356" t="str">
        <f>IF('Mapa final SI'!T376="","",'Mapa final SI'!T376)</f>
        <v/>
      </c>
      <c r="N373" s="427"/>
      <c r="O373" s="427"/>
      <c r="P373" s="427"/>
      <c r="Q373" s="428"/>
    </row>
    <row r="374" spans="1:17" ht="51.75" customHeight="1" x14ac:dyDescent="0.25">
      <c r="A374" s="118" t="s">
        <v>994</v>
      </c>
      <c r="B374" s="797"/>
      <c r="C374" s="799"/>
      <c r="D374" s="800"/>
      <c r="E374" s="799"/>
      <c r="F374" s="801"/>
      <c r="G374" s="801"/>
      <c r="H374" s="965"/>
      <c r="I374" s="355" t="str">
        <f>IF('Mapa final SI'!AC377="","",'Mapa final SI'!AC377)</f>
        <v/>
      </c>
      <c r="J374" s="355" t="str">
        <f>IF('Mapa final SI'!AE377="","",'Mapa final SI'!AE377)</f>
        <v/>
      </c>
      <c r="K374" s="355" t="str">
        <f t="shared" si="5"/>
        <v/>
      </c>
      <c r="L374" s="355" t="str">
        <f>IF('Mapa final SI'!AH377="","",'Mapa final SI'!AH377)</f>
        <v/>
      </c>
      <c r="M374" s="356" t="str">
        <f>IF('Mapa final SI'!T377="","",'Mapa final SI'!T377)</f>
        <v/>
      </c>
      <c r="N374" s="427"/>
      <c r="O374" s="427"/>
      <c r="P374" s="427"/>
      <c r="Q374" s="428"/>
    </row>
    <row r="375" spans="1:17" ht="51.75" customHeight="1" x14ac:dyDescent="0.25">
      <c r="A375" s="118" t="s">
        <v>995</v>
      </c>
      <c r="B375" s="797"/>
      <c r="C375" s="799"/>
      <c r="D375" s="800"/>
      <c r="E375" s="799"/>
      <c r="F375" s="801"/>
      <c r="G375" s="801"/>
      <c r="H375" s="965"/>
      <c r="I375" s="355" t="str">
        <f>IF('Mapa final SI'!AC378="","",'Mapa final SI'!AC378)</f>
        <v/>
      </c>
      <c r="J375" s="355" t="str">
        <f>IF('Mapa final SI'!AE378="","",'Mapa final SI'!AE378)</f>
        <v/>
      </c>
      <c r="K375" s="355" t="str">
        <f t="shared" si="5"/>
        <v/>
      </c>
      <c r="L375" s="355" t="str">
        <f>IF('Mapa final SI'!AH378="","",'Mapa final SI'!AH378)</f>
        <v/>
      </c>
      <c r="M375" s="356" t="str">
        <f>IF('Mapa final SI'!T378="","",'Mapa final SI'!T378)</f>
        <v/>
      </c>
      <c r="N375" s="427"/>
      <c r="O375" s="427"/>
      <c r="P375" s="427"/>
      <c r="Q375" s="428"/>
    </row>
    <row r="376" spans="1:17" ht="51.75" customHeight="1" x14ac:dyDescent="0.25">
      <c r="A376" s="118" t="s">
        <v>996</v>
      </c>
      <c r="B376" s="797"/>
      <c r="C376" s="799"/>
      <c r="D376" s="800"/>
      <c r="E376" s="799"/>
      <c r="F376" s="801"/>
      <c r="G376" s="801"/>
      <c r="H376" s="965"/>
      <c r="I376" s="355" t="str">
        <f>IF('Mapa final SI'!AC379="","",'Mapa final SI'!AC379)</f>
        <v/>
      </c>
      <c r="J376" s="355" t="str">
        <f>IF('Mapa final SI'!AE379="","",'Mapa final SI'!AE379)</f>
        <v/>
      </c>
      <c r="K376" s="355" t="str">
        <f t="shared" si="5"/>
        <v/>
      </c>
      <c r="L376" s="355" t="str">
        <f>IF('Mapa final SI'!AH379="","",'Mapa final SI'!AH379)</f>
        <v/>
      </c>
      <c r="M376" s="356" t="str">
        <f>IF('Mapa final SI'!T379="","",'Mapa final SI'!T379)</f>
        <v/>
      </c>
      <c r="N376" s="427"/>
      <c r="O376" s="427"/>
      <c r="P376" s="427"/>
      <c r="Q376" s="428"/>
    </row>
    <row r="377" spans="1:17" ht="51.75" customHeight="1" x14ac:dyDescent="0.25">
      <c r="A377" s="118" t="s">
        <v>997</v>
      </c>
      <c r="B377" s="797"/>
      <c r="C377" s="799"/>
      <c r="D377" s="800"/>
      <c r="E377" s="799"/>
      <c r="F377" s="801"/>
      <c r="G377" s="801"/>
      <c r="H377" s="965"/>
      <c r="I377" s="355" t="str">
        <f>IF('Mapa final SI'!AC380="","",'Mapa final SI'!AC380)</f>
        <v/>
      </c>
      <c r="J377" s="355" t="str">
        <f>IF('Mapa final SI'!AE380="","",'Mapa final SI'!AE380)</f>
        <v/>
      </c>
      <c r="K377" s="355" t="str">
        <f t="shared" si="5"/>
        <v/>
      </c>
      <c r="L377" s="355" t="str">
        <f>IF('Mapa final SI'!AH380="","",'Mapa final SI'!AH380)</f>
        <v/>
      </c>
      <c r="M377" s="356" t="str">
        <f>IF('Mapa final SI'!T380="","",'Mapa final SI'!T380)</f>
        <v/>
      </c>
      <c r="N377" s="427"/>
      <c r="O377" s="427"/>
      <c r="P377" s="427"/>
      <c r="Q377" s="428"/>
    </row>
    <row r="378" spans="1:17" ht="51.75" customHeight="1" x14ac:dyDescent="0.25">
      <c r="A378" s="118" t="s">
        <v>998</v>
      </c>
      <c r="B378" s="797"/>
      <c r="C378" s="799"/>
      <c r="D378" s="800"/>
      <c r="E378" s="799"/>
      <c r="F378" s="801"/>
      <c r="G378" s="801"/>
      <c r="H378" s="879"/>
      <c r="I378" s="355" t="str">
        <f>IF('Mapa final SI'!AC381="","",'Mapa final SI'!AC381)</f>
        <v/>
      </c>
      <c r="J378" s="355" t="str">
        <f>IF('Mapa final SI'!AE381="","",'Mapa final SI'!AE381)</f>
        <v/>
      </c>
      <c r="K378" s="355" t="str">
        <f t="shared" si="5"/>
        <v/>
      </c>
      <c r="L378" s="355" t="str">
        <f>IF('Mapa final SI'!AH381="","",'Mapa final SI'!AH381)</f>
        <v/>
      </c>
      <c r="M378" s="356" t="str">
        <f>IF('Mapa final SI'!T381="","",'Mapa final SI'!T381)</f>
        <v/>
      </c>
      <c r="N378" s="427"/>
      <c r="O378" s="427"/>
      <c r="P378" s="427"/>
      <c r="Q378" s="428"/>
    </row>
    <row r="379" spans="1:17" ht="51.75" customHeight="1" x14ac:dyDescent="0.25">
      <c r="A379" s="118" t="s">
        <v>999</v>
      </c>
      <c r="B379" s="796"/>
      <c r="C379" s="798" t="str">
        <f>IF('Mapa final SI'!G382="","",'Mapa final SI'!G382)</f>
        <v/>
      </c>
      <c r="D379" s="804"/>
      <c r="E379" s="798" t="str">
        <f>IF('Mapa final SI'!F382="","",'Mapa final SI'!F382)</f>
        <v/>
      </c>
      <c r="F379" s="878" t="str">
        <f>IF('Mapa final SI'!L382="","",'Mapa final SI'!L382)</f>
        <v/>
      </c>
      <c r="G379" s="878" t="str">
        <f>IF('Mapa final SI'!P382="","",'Mapa final SI'!P382)</f>
        <v/>
      </c>
      <c r="H379" s="96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5" t="str">
        <f>IF('Mapa final SI'!AC382="","",'Mapa final SI'!AC382)</f>
        <v/>
      </c>
      <c r="J379" s="355" t="str">
        <f>IF('Mapa final SI'!AE382="","",'Mapa final SI'!AE382)</f>
        <v/>
      </c>
      <c r="K379" s="355" t="str">
        <f t="shared" si="5"/>
        <v/>
      </c>
      <c r="L379" s="355" t="str">
        <f>IF('Mapa final SI'!AH382="","",'Mapa final SI'!AH382)</f>
        <v/>
      </c>
      <c r="M379" s="356" t="str">
        <f>IF('Mapa final SI'!T382="","",'Mapa final SI'!T382)</f>
        <v/>
      </c>
      <c r="N379" s="427"/>
      <c r="O379" s="427"/>
      <c r="P379" s="427"/>
      <c r="Q379" s="428"/>
    </row>
    <row r="380" spans="1:17" ht="51.75" customHeight="1" x14ac:dyDescent="0.25">
      <c r="A380" s="118" t="s">
        <v>1000</v>
      </c>
      <c r="B380" s="797"/>
      <c r="C380" s="799"/>
      <c r="D380" s="800"/>
      <c r="E380" s="799"/>
      <c r="F380" s="801"/>
      <c r="G380" s="801"/>
      <c r="H380" s="965"/>
      <c r="I380" s="355" t="str">
        <f>IF('Mapa final SI'!AC383="","",'Mapa final SI'!AC383)</f>
        <v/>
      </c>
      <c r="J380" s="355" t="str">
        <f>IF('Mapa final SI'!AE383="","",'Mapa final SI'!AE383)</f>
        <v/>
      </c>
      <c r="K380" s="355" t="str">
        <f t="shared" si="5"/>
        <v/>
      </c>
      <c r="L380" s="355" t="str">
        <f>IF('Mapa final SI'!AH383="","",'Mapa final SI'!AH383)</f>
        <v/>
      </c>
      <c r="M380" s="356" t="str">
        <f>IF('Mapa final SI'!T383="","",'Mapa final SI'!T383)</f>
        <v/>
      </c>
      <c r="N380" s="427"/>
      <c r="O380" s="427"/>
      <c r="P380" s="427"/>
      <c r="Q380" s="428"/>
    </row>
    <row r="381" spans="1:17" ht="51.75" customHeight="1" x14ac:dyDescent="0.25">
      <c r="A381" s="118" t="s">
        <v>1001</v>
      </c>
      <c r="B381" s="797"/>
      <c r="C381" s="799"/>
      <c r="D381" s="800"/>
      <c r="E381" s="799"/>
      <c r="F381" s="801"/>
      <c r="G381" s="801"/>
      <c r="H381" s="965"/>
      <c r="I381" s="355" t="str">
        <f>IF('Mapa final SI'!AC384="","",'Mapa final SI'!AC384)</f>
        <v/>
      </c>
      <c r="J381" s="355" t="str">
        <f>IF('Mapa final SI'!AE384="","",'Mapa final SI'!AE384)</f>
        <v/>
      </c>
      <c r="K381" s="355" t="str">
        <f t="shared" si="5"/>
        <v/>
      </c>
      <c r="L381" s="355" t="str">
        <f>IF('Mapa final SI'!AH384="","",'Mapa final SI'!AH384)</f>
        <v/>
      </c>
      <c r="M381" s="356" t="str">
        <f>IF('Mapa final SI'!T384="","",'Mapa final SI'!T384)</f>
        <v/>
      </c>
      <c r="N381" s="427"/>
      <c r="O381" s="427"/>
      <c r="P381" s="427"/>
      <c r="Q381" s="428"/>
    </row>
    <row r="382" spans="1:17" ht="51.75" customHeight="1" x14ac:dyDescent="0.25">
      <c r="A382" s="118" t="s">
        <v>1002</v>
      </c>
      <c r="B382" s="797"/>
      <c r="C382" s="799"/>
      <c r="D382" s="800"/>
      <c r="E382" s="799"/>
      <c r="F382" s="801"/>
      <c r="G382" s="801"/>
      <c r="H382" s="965"/>
      <c r="I382" s="355" t="str">
        <f>IF('Mapa final SI'!AC385="","",'Mapa final SI'!AC385)</f>
        <v/>
      </c>
      <c r="J382" s="355" t="str">
        <f>IF('Mapa final SI'!AE385="","",'Mapa final SI'!AE385)</f>
        <v/>
      </c>
      <c r="K382" s="355" t="str">
        <f t="shared" si="5"/>
        <v/>
      </c>
      <c r="L382" s="355" t="str">
        <f>IF('Mapa final SI'!AH385="","",'Mapa final SI'!AH385)</f>
        <v/>
      </c>
      <c r="M382" s="356" t="str">
        <f>IF('Mapa final SI'!T385="","",'Mapa final SI'!T385)</f>
        <v/>
      </c>
      <c r="N382" s="427"/>
      <c r="O382" s="427"/>
      <c r="P382" s="427"/>
      <c r="Q382" s="428"/>
    </row>
    <row r="383" spans="1:17" ht="51.75" customHeight="1" x14ac:dyDescent="0.25">
      <c r="A383" s="118" t="s">
        <v>1003</v>
      </c>
      <c r="B383" s="797"/>
      <c r="C383" s="799"/>
      <c r="D383" s="800"/>
      <c r="E383" s="799"/>
      <c r="F383" s="801"/>
      <c r="G383" s="801"/>
      <c r="H383" s="965"/>
      <c r="I383" s="355" t="str">
        <f>IF('Mapa final SI'!AC386="","",'Mapa final SI'!AC386)</f>
        <v/>
      </c>
      <c r="J383" s="355" t="str">
        <f>IF('Mapa final SI'!AE386="","",'Mapa final SI'!AE386)</f>
        <v/>
      </c>
      <c r="K383" s="355" t="str">
        <f t="shared" si="5"/>
        <v/>
      </c>
      <c r="L383" s="355" t="str">
        <f>IF('Mapa final SI'!AH386="","",'Mapa final SI'!AH386)</f>
        <v/>
      </c>
      <c r="M383" s="356" t="str">
        <f>IF('Mapa final SI'!T386="","",'Mapa final SI'!T386)</f>
        <v/>
      </c>
      <c r="N383" s="427"/>
      <c r="O383" s="427"/>
      <c r="P383" s="427"/>
      <c r="Q383" s="428"/>
    </row>
    <row r="384" spans="1:17" ht="51.75" customHeight="1" x14ac:dyDescent="0.25">
      <c r="A384" s="118" t="s">
        <v>1004</v>
      </c>
      <c r="B384" s="797"/>
      <c r="C384" s="799"/>
      <c r="D384" s="800"/>
      <c r="E384" s="799"/>
      <c r="F384" s="801"/>
      <c r="G384" s="801"/>
      <c r="H384" s="879"/>
      <c r="I384" s="355" t="str">
        <f>IF('Mapa final SI'!AC387="","",'Mapa final SI'!AC387)</f>
        <v/>
      </c>
      <c r="J384" s="355" t="str">
        <f>IF('Mapa final SI'!AE387="","",'Mapa final SI'!AE387)</f>
        <v/>
      </c>
      <c r="K384" s="355" t="str">
        <f t="shared" si="5"/>
        <v/>
      </c>
      <c r="L384" s="355" t="str">
        <f>IF('Mapa final SI'!AH387="","",'Mapa final SI'!AH387)</f>
        <v/>
      </c>
      <c r="M384" s="356" t="str">
        <f>IF('Mapa final SI'!T387="","",'Mapa final SI'!T387)</f>
        <v/>
      </c>
      <c r="N384" s="427"/>
      <c r="O384" s="427"/>
      <c r="P384" s="427"/>
      <c r="Q384" s="428"/>
    </row>
    <row r="385" spans="1:17" ht="51.75" customHeight="1" x14ac:dyDescent="0.25">
      <c r="A385" s="118" t="s">
        <v>1005</v>
      </c>
      <c r="B385" s="796"/>
      <c r="C385" s="798" t="str">
        <f>IF('Mapa final SI'!G388="","",'Mapa final SI'!G388)</f>
        <v/>
      </c>
      <c r="D385" s="804"/>
      <c r="E385" s="798" t="str">
        <f>IF('Mapa final SI'!F388="","",'Mapa final SI'!F388)</f>
        <v/>
      </c>
      <c r="F385" s="878" t="str">
        <f>IF('Mapa final SI'!L388="","",'Mapa final SI'!L388)</f>
        <v/>
      </c>
      <c r="G385" s="878" t="str">
        <f>IF('Mapa final SI'!P388="","",'Mapa final SI'!P388)</f>
        <v/>
      </c>
      <c r="H385" s="96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5" t="str">
        <f>IF('Mapa final SI'!AC388="","",'Mapa final SI'!AC388)</f>
        <v/>
      </c>
      <c r="J385" s="355" t="str">
        <f>IF('Mapa final SI'!AE388="","",'Mapa final SI'!AE388)</f>
        <v/>
      </c>
      <c r="K385" s="355" t="str">
        <f t="shared" si="5"/>
        <v/>
      </c>
      <c r="L385" s="355" t="str">
        <f>IF('Mapa final SI'!AH388="","",'Mapa final SI'!AH388)</f>
        <v/>
      </c>
      <c r="M385" s="356" t="str">
        <f>IF('Mapa final SI'!T388="","",'Mapa final SI'!T388)</f>
        <v/>
      </c>
      <c r="N385" s="427"/>
      <c r="O385" s="427"/>
      <c r="P385" s="427"/>
      <c r="Q385" s="428"/>
    </row>
    <row r="386" spans="1:17" ht="51.75" customHeight="1" x14ac:dyDescent="0.25">
      <c r="A386" s="118" t="s">
        <v>1006</v>
      </c>
      <c r="B386" s="797"/>
      <c r="C386" s="799"/>
      <c r="D386" s="800"/>
      <c r="E386" s="799"/>
      <c r="F386" s="801"/>
      <c r="G386" s="801"/>
      <c r="H386" s="965"/>
      <c r="I386" s="355" t="str">
        <f>IF('Mapa final SI'!AC389="","",'Mapa final SI'!AC389)</f>
        <v/>
      </c>
      <c r="J386" s="355" t="str">
        <f>IF('Mapa final SI'!AE389="","",'Mapa final SI'!AE389)</f>
        <v/>
      </c>
      <c r="K386" s="355" t="str">
        <f t="shared" si="5"/>
        <v/>
      </c>
      <c r="L386" s="355" t="str">
        <f>IF('Mapa final SI'!AH389="","",'Mapa final SI'!AH389)</f>
        <v/>
      </c>
      <c r="M386" s="356" t="str">
        <f>IF('Mapa final SI'!T389="","",'Mapa final SI'!T389)</f>
        <v/>
      </c>
      <c r="N386" s="427"/>
      <c r="O386" s="427"/>
      <c r="P386" s="427"/>
      <c r="Q386" s="428"/>
    </row>
    <row r="387" spans="1:17" ht="51.75" customHeight="1" x14ac:dyDescent="0.25">
      <c r="A387" s="118" t="s">
        <v>1007</v>
      </c>
      <c r="B387" s="797"/>
      <c r="C387" s="799"/>
      <c r="D387" s="800"/>
      <c r="E387" s="799"/>
      <c r="F387" s="801"/>
      <c r="G387" s="801"/>
      <c r="H387" s="965"/>
      <c r="I387" s="355" t="str">
        <f>IF('Mapa final SI'!AC390="","",'Mapa final SI'!AC390)</f>
        <v/>
      </c>
      <c r="J387" s="355" t="str">
        <f>IF('Mapa final SI'!AE390="","",'Mapa final SI'!AE390)</f>
        <v/>
      </c>
      <c r="K387" s="355" t="str">
        <f t="shared" si="5"/>
        <v/>
      </c>
      <c r="L387" s="355" t="str">
        <f>IF('Mapa final SI'!AH390="","",'Mapa final SI'!AH390)</f>
        <v/>
      </c>
      <c r="M387" s="356" t="str">
        <f>IF('Mapa final SI'!T390="","",'Mapa final SI'!T390)</f>
        <v/>
      </c>
      <c r="N387" s="427"/>
      <c r="O387" s="427"/>
      <c r="P387" s="427"/>
      <c r="Q387" s="428"/>
    </row>
    <row r="388" spans="1:17" ht="51.75" customHeight="1" x14ac:dyDescent="0.25">
      <c r="A388" s="118" t="s">
        <v>1008</v>
      </c>
      <c r="B388" s="797"/>
      <c r="C388" s="799"/>
      <c r="D388" s="800"/>
      <c r="E388" s="799"/>
      <c r="F388" s="801"/>
      <c r="G388" s="801"/>
      <c r="H388" s="965"/>
      <c r="I388" s="355" t="str">
        <f>IF('Mapa final SI'!AC391="","",'Mapa final SI'!AC391)</f>
        <v/>
      </c>
      <c r="J388" s="355" t="str">
        <f>IF('Mapa final SI'!AE391="","",'Mapa final SI'!AE391)</f>
        <v/>
      </c>
      <c r="K388" s="355" t="str">
        <f t="shared" si="5"/>
        <v/>
      </c>
      <c r="L388" s="355" t="str">
        <f>IF('Mapa final SI'!AH391="","",'Mapa final SI'!AH391)</f>
        <v/>
      </c>
      <c r="M388" s="356" t="str">
        <f>IF('Mapa final SI'!T391="","",'Mapa final SI'!T391)</f>
        <v/>
      </c>
      <c r="N388" s="427"/>
      <c r="O388" s="427"/>
      <c r="P388" s="427"/>
      <c r="Q388" s="428"/>
    </row>
    <row r="389" spans="1:17" ht="51.75" customHeight="1" x14ac:dyDescent="0.25">
      <c r="A389" s="118" t="s">
        <v>1009</v>
      </c>
      <c r="B389" s="797"/>
      <c r="C389" s="799"/>
      <c r="D389" s="800"/>
      <c r="E389" s="799"/>
      <c r="F389" s="801"/>
      <c r="G389" s="801"/>
      <c r="H389" s="965"/>
      <c r="I389" s="355" t="str">
        <f>IF('Mapa final SI'!AC392="","",'Mapa final SI'!AC392)</f>
        <v/>
      </c>
      <c r="J389" s="355" t="str">
        <f>IF('Mapa final SI'!AE392="","",'Mapa final SI'!AE392)</f>
        <v/>
      </c>
      <c r="K389" s="355" t="str">
        <f t="shared" si="5"/>
        <v/>
      </c>
      <c r="L389" s="355" t="str">
        <f>IF('Mapa final SI'!AH392="","",'Mapa final SI'!AH392)</f>
        <v/>
      </c>
      <c r="M389" s="356" t="str">
        <f>IF('Mapa final SI'!T392="","",'Mapa final SI'!T392)</f>
        <v/>
      </c>
      <c r="N389" s="427"/>
      <c r="O389" s="427"/>
      <c r="P389" s="427"/>
      <c r="Q389" s="428"/>
    </row>
    <row r="390" spans="1:17" ht="51.75" customHeight="1" x14ac:dyDescent="0.25">
      <c r="A390" s="118" t="s">
        <v>1010</v>
      </c>
      <c r="B390" s="797"/>
      <c r="C390" s="799"/>
      <c r="D390" s="800"/>
      <c r="E390" s="799"/>
      <c r="F390" s="801"/>
      <c r="G390" s="801"/>
      <c r="H390" s="879"/>
      <c r="I390" s="355" t="str">
        <f>IF('Mapa final SI'!AC393="","",'Mapa final SI'!AC393)</f>
        <v/>
      </c>
      <c r="J390" s="355" t="str">
        <f>IF('Mapa final SI'!AE393="","",'Mapa final SI'!AE393)</f>
        <v/>
      </c>
      <c r="K390" s="355" t="str">
        <f t="shared" si="5"/>
        <v/>
      </c>
      <c r="L390" s="355" t="str">
        <f>IF('Mapa final SI'!AH393="","",'Mapa final SI'!AH393)</f>
        <v/>
      </c>
      <c r="M390" s="356" t="str">
        <f>IF('Mapa final SI'!T393="","",'Mapa final SI'!T393)</f>
        <v/>
      </c>
      <c r="N390" s="427"/>
      <c r="O390" s="427"/>
      <c r="P390" s="427"/>
      <c r="Q390" s="428"/>
    </row>
    <row r="391" spans="1:17" ht="51.75" customHeight="1" x14ac:dyDescent="0.25">
      <c r="A391" s="118" t="s">
        <v>1011</v>
      </c>
      <c r="B391" s="796"/>
      <c r="C391" s="798" t="str">
        <f>IF('Mapa final SI'!G394="","",'Mapa final SI'!G394)</f>
        <v/>
      </c>
      <c r="D391" s="804"/>
      <c r="E391" s="798" t="str">
        <f>IF('Mapa final SI'!F394="","",'Mapa final SI'!F394)</f>
        <v/>
      </c>
      <c r="F391" s="878" t="str">
        <f>IF('Mapa final SI'!L394="","",'Mapa final SI'!L394)</f>
        <v/>
      </c>
      <c r="G391" s="878" t="str">
        <f>IF('Mapa final SI'!P394="","",'Mapa final SI'!P394)</f>
        <v/>
      </c>
      <c r="H391" s="96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5" t="str">
        <f>IF('Mapa final SI'!AC394="","",'Mapa final SI'!AC394)</f>
        <v/>
      </c>
      <c r="J391" s="355" t="str">
        <f>IF('Mapa final SI'!AE394="","",'Mapa final SI'!AE394)</f>
        <v/>
      </c>
      <c r="K391" s="355" t="str">
        <f t="shared" si="5"/>
        <v/>
      </c>
      <c r="L391" s="355" t="str">
        <f>IF('Mapa final SI'!AH394="","",'Mapa final SI'!AH394)</f>
        <v/>
      </c>
      <c r="M391" s="356" t="str">
        <f>IF('Mapa final SI'!T394="","",'Mapa final SI'!T394)</f>
        <v/>
      </c>
      <c r="N391" s="427"/>
      <c r="O391" s="427"/>
      <c r="P391" s="427"/>
      <c r="Q391" s="428"/>
    </row>
    <row r="392" spans="1:17" ht="51.75" customHeight="1" x14ac:dyDescent="0.25">
      <c r="A392" s="118" t="s">
        <v>1012</v>
      </c>
      <c r="B392" s="797"/>
      <c r="C392" s="799"/>
      <c r="D392" s="800"/>
      <c r="E392" s="799"/>
      <c r="F392" s="801"/>
      <c r="G392" s="801"/>
      <c r="H392" s="965"/>
      <c r="I392" s="355" t="str">
        <f>IF('Mapa final SI'!AC395="","",'Mapa final SI'!AC395)</f>
        <v/>
      </c>
      <c r="J392" s="355" t="str">
        <f>IF('Mapa final SI'!AE395="","",'Mapa final SI'!AE395)</f>
        <v/>
      </c>
      <c r="K392" s="35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5" t="str">
        <f>IF('Mapa final SI'!AH395="","",'Mapa final SI'!AH395)</f>
        <v/>
      </c>
      <c r="M392" s="356" t="str">
        <f>IF('Mapa final SI'!T395="","",'Mapa final SI'!T395)</f>
        <v/>
      </c>
      <c r="N392" s="427"/>
      <c r="O392" s="427"/>
      <c r="P392" s="427"/>
      <c r="Q392" s="428"/>
    </row>
    <row r="393" spans="1:17" ht="51.75" customHeight="1" x14ac:dyDescent="0.25">
      <c r="A393" s="118" t="s">
        <v>1013</v>
      </c>
      <c r="B393" s="797"/>
      <c r="C393" s="799"/>
      <c r="D393" s="800"/>
      <c r="E393" s="799"/>
      <c r="F393" s="801"/>
      <c r="G393" s="801"/>
      <c r="H393" s="965"/>
      <c r="I393" s="355" t="str">
        <f>IF('Mapa final SI'!AC396="","",'Mapa final SI'!AC396)</f>
        <v/>
      </c>
      <c r="J393" s="355" t="str">
        <f>IF('Mapa final SI'!AE396="","",'Mapa final SI'!AE396)</f>
        <v/>
      </c>
      <c r="K393" s="355" t="str">
        <f t="shared" si="6"/>
        <v/>
      </c>
      <c r="L393" s="355" t="str">
        <f>IF('Mapa final SI'!AH396="","",'Mapa final SI'!AH396)</f>
        <v/>
      </c>
      <c r="M393" s="356" t="str">
        <f>IF('Mapa final SI'!T396="","",'Mapa final SI'!T396)</f>
        <v/>
      </c>
      <c r="N393" s="427"/>
      <c r="O393" s="427"/>
      <c r="P393" s="427"/>
      <c r="Q393" s="428"/>
    </row>
    <row r="394" spans="1:17" ht="51.75" customHeight="1" x14ac:dyDescent="0.25">
      <c r="A394" s="118" t="s">
        <v>1014</v>
      </c>
      <c r="B394" s="797"/>
      <c r="C394" s="799"/>
      <c r="D394" s="800"/>
      <c r="E394" s="799"/>
      <c r="F394" s="801"/>
      <c r="G394" s="801"/>
      <c r="H394" s="965"/>
      <c r="I394" s="355" t="str">
        <f>IF('Mapa final SI'!AC397="","",'Mapa final SI'!AC397)</f>
        <v/>
      </c>
      <c r="J394" s="355" t="str">
        <f>IF('Mapa final SI'!AE397="","",'Mapa final SI'!AE397)</f>
        <v/>
      </c>
      <c r="K394" s="355" t="str">
        <f t="shared" si="6"/>
        <v/>
      </c>
      <c r="L394" s="355" t="str">
        <f>IF('Mapa final SI'!AH397="","",'Mapa final SI'!AH397)</f>
        <v/>
      </c>
      <c r="M394" s="356" t="str">
        <f>IF('Mapa final SI'!T397="","",'Mapa final SI'!T397)</f>
        <v/>
      </c>
      <c r="N394" s="427"/>
      <c r="O394" s="427"/>
      <c r="P394" s="427"/>
      <c r="Q394" s="428"/>
    </row>
    <row r="395" spans="1:17" ht="51.75" customHeight="1" x14ac:dyDescent="0.25">
      <c r="A395" s="118" t="s">
        <v>1015</v>
      </c>
      <c r="B395" s="797"/>
      <c r="C395" s="799"/>
      <c r="D395" s="800"/>
      <c r="E395" s="799"/>
      <c r="F395" s="801"/>
      <c r="G395" s="801"/>
      <c r="H395" s="965"/>
      <c r="I395" s="355" t="str">
        <f>IF('Mapa final SI'!AC398="","",'Mapa final SI'!AC398)</f>
        <v/>
      </c>
      <c r="J395" s="355" t="str">
        <f>IF('Mapa final SI'!AE398="","",'Mapa final SI'!AE398)</f>
        <v/>
      </c>
      <c r="K395" s="355" t="str">
        <f t="shared" si="6"/>
        <v/>
      </c>
      <c r="L395" s="355" t="str">
        <f>IF('Mapa final SI'!AH398="","",'Mapa final SI'!AH398)</f>
        <v/>
      </c>
      <c r="M395" s="356" t="str">
        <f>IF('Mapa final SI'!T398="","",'Mapa final SI'!T398)</f>
        <v/>
      </c>
      <c r="N395" s="427"/>
      <c r="O395" s="427"/>
      <c r="P395" s="427"/>
      <c r="Q395" s="428"/>
    </row>
    <row r="396" spans="1:17" ht="51.75" customHeight="1" x14ac:dyDescent="0.25">
      <c r="A396" s="118" t="s">
        <v>1016</v>
      </c>
      <c r="B396" s="797"/>
      <c r="C396" s="799"/>
      <c r="D396" s="800"/>
      <c r="E396" s="799"/>
      <c r="F396" s="801"/>
      <c r="G396" s="801"/>
      <c r="H396" s="879"/>
      <c r="I396" s="355" t="str">
        <f>IF('Mapa final SI'!AC399="","",'Mapa final SI'!AC399)</f>
        <v/>
      </c>
      <c r="J396" s="355" t="str">
        <f>IF('Mapa final SI'!AE399="","",'Mapa final SI'!AE399)</f>
        <v/>
      </c>
      <c r="K396" s="355" t="str">
        <f t="shared" si="6"/>
        <v/>
      </c>
      <c r="L396" s="355" t="str">
        <f>IF('Mapa final SI'!AH399="","",'Mapa final SI'!AH399)</f>
        <v/>
      </c>
      <c r="M396" s="356" t="str">
        <f>IF('Mapa final SI'!T399="","",'Mapa final SI'!T399)</f>
        <v/>
      </c>
      <c r="N396" s="427"/>
      <c r="O396" s="427"/>
      <c r="P396" s="427"/>
      <c r="Q396" s="428"/>
    </row>
    <row r="397" spans="1:17" ht="51.75" customHeight="1" x14ac:dyDescent="0.25">
      <c r="A397" s="118" t="s">
        <v>1017</v>
      </c>
      <c r="B397" s="796"/>
      <c r="C397" s="798" t="str">
        <f>IF('Mapa final SI'!G400="","",'Mapa final SI'!G400)</f>
        <v/>
      </c>
      <c r="D397" s="804"/>
      <c r="E397" s="798" t="str">
        <f>IF('Mapa final SI'!F400="","",'Mapa final SI'!F400)</f>
        <v/>
      </c>
      <c r="F397" s="878" t="str">
        <f>IF('Mapa final SI'!L400="","",'Mapa final SI'!L400)</f>
        <v/>
      </c>
      <c r="G397" s="878" t="str">
        <f>IF('Mapa final SI'!P400="","",'Mapa final SI'!P400)</f>
        <v/>
      </c>
      <c r="H397" s="96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5" t="str">
        <f>IF('Mapa final SI'!AC400="","",'Mapa final SI'!AC400)</f>
        <v/>
      </c>
      <c r="J397" s="355" t="str">
        <f>IF('Mapa final SI'!AE400="","",'Mapa final SI'!AE400)</f>
        <v/>
      </c>
      <c r="K397" s="355" t="str">
        <f t="shared" si="6"/>
        <v/>
      </c>
      <c r="L397" s="355" t="str">
        <f>IF('Mapa final SI'!AH400="","",'Mapa final SI'!AH400)</f>
        <v/>
      </c>
      <c r="M397" s="356" t="str">
        <f>IF('Mapa final SI'!T400="","",'Mapa final SI'!T400)</f>
        <v/>
      </c>
      <c r="N397" s="427"/>
      <c r="O397" s="427"/>
      <c r="P397" s="427"/>
      <c r="Q397" s="428"/>
    </row>
    <row r="398" spans="1:17" ht="51.75" customHeight="1" x14ac:dyDescent="0.25">
      <c r="A398" s="118" t="s">
        <v>1018</v>
      </c>
      <c r="B398" s="797"/>
      <c r="C398" s="799"/>
      <c r="D398" s="800"/>
      <c r="E398" s="799"/>
      <c r="F398" s="801"/>
      <c r="G398" s="801"/>
      <c r="H398" s="965"/>
      <c r="I398" s="355" t="str">
        <f>IF('Mapa final SI'!AC401="","",'Mapa final SI'!AC401)</f>
        <v/>
      </c>
      <c r="J398" s="355" t="str">
        <f>IF('Mapa final SI'!AE401="","",'Mapa final SI'!AE401)</f>
        <v/>
      </c>
      <c r="K398" s="355" t="str">
        <f t="shared" si="6"/>
        <v/>
      </c>
      <c r="L398" s="355" t="str">
        <f>IF('Mapa final SI'!AH401="","",'Mapa final SI'!AH401)</f>
        <v/>
      </c>
      <c r="M398" s="356" t="str">
        <f>IF('Mapa final SI'!T401="","",'Mapa final SI'!T401)</f>
        <v/>
      </c>
      <c r="N398" s="427"/>
      <c r="O398" s="427"/>
      <c r="P398" s="427"/>
      <c r="Q398" s="428"/>
    </row>
    <row r="399" spans="1:17" ht="51.75" customHeight="1" x14ac:dyDescent="0.25">
      <c r="A399" s="118" t="s">
        <v>1019</v>
      </c>
      <c r="B399" s="797"/>
      <c r="C399" s="799"/>
      <c r="D399" s="800"/>
      <c r="E399" s="799"/>
      <c r="F399" s="801"/>
      <c r="G399" s="801"/>
      <c r="H399" s="965"/>
      <c r="I399" s="355" t="str">
        <f>IF('Mapa final SI'!AC402="","",'Mapa final SI'!AC402)</f>
        <v/>
      </c>
      <c r="J399" s="355" t="str">
        <f>IF('Mapa final SI'!AE402="","",'Mapa final SI'!AE402)</f>
        <v/>
      </c>
      <c r="K399" s="355" t="str">
        <f t="shared" si="6"/>
        <v/>
      </c>
      <c r="L399" s="355" t="str">
        <f>IF('Mapa final SI'!AH402="","",'Mapa final SI'!AH402)</f>
        <v/>
      </c>
      <c r="M399" s="356" t="str">
        <f>IF('Mapa final SI'!T402="","",'Mapa final SI'!T402)</f>
        <v/>
      </c>
      <c r="N399" s="427"/>
      <c r="O399" s="427"/>
      <c r="P399" s="427"/>
      <c r="Q399" s="428"/>
    </row>
    <row r="400" spans="1:17" ht="51.75" customHeight="1" x14ac:dyDescent="0.25">
      <c r="A400" s="118" t="s">
        <v>1020</v>
      </c>
      <c r="B400" s="797"/>
      <c r="C400" s="799"/>
      <c r="D400" s="800"/>
      <c r="E400" s="799"/>
      <c r="F400" s="801"/>
      <c r="G400" s="801"/>
      <c r="H400" s="965"/>
      <c r="I400" s="355" t="str">
        <f>IF('Mapa final SI'!AC403="","",'Mapa final SI'!AC403)</f>
        <v/>
      </c>
      <c r="J400" s="355" t="str">
        <f>IF('Mapa final SI'!AE403="","",'Mapa final SI'!AE403)</f>
        <v/>
      </c>
      <c r="K400" s="355" t="str">
        <f t="shared" si="6"/>
        <v/>
      </c>
      <c r="L400" s="355" t="str">
        <f>IF('Mapa final SI'!AH403="","",'Mapa final SI'!AH403)</f>
        <v/>
      </c>
      <c r="M400" s="356" t="str">
        <f>IF('Mapa final SI'!T403="","",'Mapa final SI'!T403)</f>
        <v/>
      </c>
      <c r="N400" s="427"/>
      <c r="O400" s="427"/>
      <c r="P400" s="427"/>
      <c r="Q400" s="428"/>
    </row>
    <row r="401" spans="1:17" ht="51.75" customHeight="1" x14ac:dyDescent="0.25">
      <c r="A401" s="118" t="s">
        <v>1021</v>
      </c>
      <c r="B401" s="797"/>
      <c r="C401" s="799"/>
      <c r="D401" s="800"/>
      <c r="E401" s="799"/>
      <c r="F401" s="801"/>
      <c r="G401" s="801"/>
      <c r="H401" s="965"/>
      <c r="I401" s="355" t="str">
        <f>IF('Mapa final SI'!AC404="","",'Mapa final SI'!AC404)</f>
        <v/>
      </c>
      <c r="J401" s="355" t="str">
        <f>IF('Mapa final SI'!AE404="","",'Mapa final SI'!AE404)</f>
        <v/>
      </c>
      <c r="K401" s="355" t="str">
        <f t="shared" si="6"/>
        <v/>
      </c>
      <c r="L401" s="355" t="str">
        <f>IF('Mapa final SI'!AH404="","",'Mapa final SI'!AH404)</f>
        <v/>
      </c>
      <c r="M401" s="356" t="str">
        <f>IF('Mapa final SI'!T404="","",'Mapa final SI'!T404)</f>
        <v/>
      </c>
      <c r="N401" s="427"/>
      <c r="O401" s="427"/>
      <c r="P401" s="427"/>
      <c r="Q401" s="428"/>
    </row>
    <row r="402" spans="1:17" ht="51.75" customHeight="1" x14ac:dyDescent="0.25">
      <c r="A402" s="118" t="s">
        <v>1022</v>
      </c>
      <c r="B402" s="797"/>
      <c r="C402" s="799"/>
      <c r="D402" s="800"/>
      <c r="E402" s="799"/>
      <c r="F402" s="801"/>
      <c r="G402" s="801"/>
      <c r="H402" s="879"/>
      <c r="I402" s="355" t="str">
        <f>IF('Mapa final SI'!AC405="","",'Mapa final SI'!AC405)</f>
        <v/>
      </c>
      <c r="J402" s="355" t="str">
        <f>IF('Mapa final SI'!AE405="","",'Mapa final SI'!AE405)</f>
        <v/>
      </c>
      <c r="K402" s="355" t="str">
        <f t="shared" si="6"/>
        <v/>
      </c>
      <c r="L402" s="355" t="str">
        <f>IF('Mapa final SI'!AH405="","",'Mapa final SI'!AH405)</f>
        <v/>
      </c>
      <c r="M402" s="356" t="str">
        <f>IF('Mapa final SI'!T405="","",'Mapa final SI'!T405)</f>
        <v/>
      </c>
      <c r="N402" s="427"/>
      <c r="O402" s="427"/>
      <c r="P402" s="427"/>
      <c r="Q402" s="428"/>
    </row>
    <row r="403" spans="1:17" ht="51.75" customHeight="1" x14ac:dyDescent="0.25">
      <c r="A403" s="118" t="s">
        <v>1023</v>
      </c>
      <c r="B403" s="796"/>
      <c r="C403" s="798" t="str">
        <f>IF('Mapa final SI'!G406="","",'Mapa final SI'!G406)</f>
        <v/>
      </c>
      <c r="D403" s="804"/>
      <c r="E403" s="798" t="str">
        <f>IF('Mapa final SI'!F406="","",'Mapa final SI'!F406)</f>
        <v/>
      </c>
      <c r="F403" s="878" t="str">
        <f>IF('Mapa final SI'!L406="","",'Mapa final SI'!L406)</f>
        <v/>
      </c>
      <c r="G403" s="878" t="str">
        <f>IF('Mapa final SI'!P406="","",'Mapa final SI'!P406)</f>
        <v/>
      </c>
      <c r="H403" s="96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5" t="str">
        <f>IF('Mapa final SI'!AC406="","",'Mapa final SI'!AC406)</f>
        <v/>
      </c>
      <c r="J403" s="355" t="str">
        <f>IF('Mapa final SI'!AE406="","",'Mapa final SI'!AE406)</f>
        <v/>
      </c>
      <c r="K403" s="355" t="str">
        <f t="shared" si="6"/>
        <v/>
      </c>
      <c r="L403" s="355" t="str">
        <f>IF('Mapa final SI'!AH406="","",'Mapa final SI'!AH406)</f>
        <v/>
      </c>
      <c r="M403" s="356" t="str">
        <f>IF('Mapa final SI'!T406="","",'Mapa final SI'!T406)</f>
        <v/>
      </c>
      <c r="N403" s="427"/>
      <c r="O403" s="427"/>
      <c r="P403" s="427"/>
      <c r="Q403" s="428"/>
    </row>
    <row r="404" spans="1:17" ht="51.75" customHeight="1" x14ac:dyDescent="0.25">
      <c r="A404" s="118" t="s">
        <v>1024</v>
      </c>
      <c r="B404" s="797"/>
      <c r="C404" s="799"/>
      <c r="D404" s="800"/>
      <c r="E404" s="799"/>
      <c r="F404" s="801"/>
      <c r="G404" s="801"/>
      <c r="H404" s="965"/>
      <c r="I404" s="355" t="str">
        <f>IF('Mapa final SI'!AC407="","",'Mapa final SI'!AC407)</f>
        <v/>
      </c>
      <c r="J404" s="355" t="str">
        <f>IF('Mapa final SI'!AE407="","",'Mapa final SI'!AE407)</f>
        <v/>
      </c>
      <c r="K404" s="355" t="str">
        <f t="shared" si="6"/>
        <v/>
      </c>
      <c r="L404" s="355" t="str">
        <f>IF('Mapa final SI'!AH407="","",'Mapa final SI'!AH407)</f>
        <v/>
      </c>
      <c r="M404" s="356" t="str">
        <f>IF('Mapa final SI'!T407="","",'Mapa final SI'!T407)</f>
        <v/>
      </c>
      <c r="N404" s="427"/>
      <c r="O404" s="427"/>
      <c r="P404" s="427"/>
      <c r="Q404" s="428"/>
    </row>
    <row r="405" spans="1:17" ht="51.75" customHeight="1" x14ac:dyDescent="0.25">
      <c r="A405" s="118" t="s">
        <v>1025</v>
      </c>
      <c r="B405" s="797"/>
      <c r="C405" s="799"/>
      <c r="D405" s="800"/>
      <c r="E405" s="799"/>
      <c r="F405" s="801"/>
      <c r="G405" s="801"/>
      <c r="H405" s="965"/>
      <c r="I405" s="355" t="str">
        <f>IF('Mapa final SI'!AC408="","",'Mapa final SI'!AC408)</f>
        <v/>
      </c>
      <c r="J405" s="355" t="str">
        <f>IF('Mapa final SI'!AE408="","",'Mapa final SI'!AE408)</f>
        <v/>
      </c>
      <c r="K405" s="355" t="str">
        <f t="shared" si="6"/>
        <v/>
      </c>
      <c r="L405" s="355" t="str">
        <f>IF('Mapa final SI'!AH408="","",'Mapa final SI'!AH408)</f>
        <v/>
      </c>
      <c r="M405" s="356" t="str">
        <f>IF('Mapa final SI'!T408="","",'Mapa final SI'!T408)</f>
        <v/>
      </c>
      <c r="N405" s="427"/>
      <c r="O405" s="427"/>
      <c r="P405" s="427"/>
      <c r="Q405" s="428"/>
    </row>
    <row r="406" spans="1:17" ht="51.75" customHeight="1" x14ac:dyDescent="0.25">
      <c r="A406" s="118" t="s">
        <v>1026</v>
      </c>
      <c r="B406" s="797"/>
      <c r="C406" s="799"/>
      <c r="D406" s="800"/>
      <c r="E406" s="799"/>
      <c r="F406" s="801"/>
      <c r="G406" s="801"/>
      <c r="H406" s="965"/>
      <c r="I406" s="355" t="str">
        <f>IF('Mapa final SI'!AC409="","",'Mapa final SI'!AC409)</f>
        <v/>
      </c>
      <c r="J406" s="355" t="str">
        <f>IF('Mapa final SI'!AE409="","",'Mapa final SI'!AE409)</f>
        <v/>
      </c>
      <c r="K406" s="355" t="str">
        <f t="shared" si="6"/>
        <v/>
      </c>
      <c r="L406" s="355" t="str">
        <f>IF('Mapa final SI'!AH409="","",'Mapa final SI'!AH409)</f>
        <v/>
      </c>
      <c r="M406" s="356" t="str">
        <f>IF('Mapa final SI'!T409="","",'Mapa final SI'!T409)</f>
        <v/>
      </c>
      <c r="N406" s="427"/>
      <c r="O406" s="427"/>
      <c r="P406" s="427"/>
      <c r="Q406" s="428"/>
    </row>
    <row r="407" spans="1:17" ht="51.75" customHeight="1" x14ac:dyDescent="0.25">
      <c r="A407" s="118" t="s">
        <v>1027</v>
      </c>
      <c r="B407" s="797"/>
      <c r="C407" s="799"/>
      <c r="D407" s="800"/>
      <c r="E407" s="799"/>
      <c r="F407" s="801"/>
      <c r="G407" s="801"/>
      <c r="H407" s="965"/>
      <c r="I407" s="355" t="str">
        <f>IF('Mapa final SI'!AC410="","",'Mapa final SI'!AC410)</f>
        <v/>
      </c>
      <c r="J407" s="355" t="str">
        <f>IF('Mapa final SI'!AE410="","",'Mapa final SI'!AE410)</f>
        <v/>
      </c>
      <c r="K407" s="355" t="str">
        <f t="shared" si="6"/>
        <v/>
      </c>
      <c r="L407" s="355" t="str">
        <f>IF('Mapa final SI'!AH410="","",'Mapa final SI'!AH410)</f>
        <v/>
      </c>
      <c r="M407" s="356" t="str">
        <f>IF('Mapa final SI'!T410="","",'Mapa final SI'!T410)</f>
        <v/>
      </c>
      <c r="N407" s="427"/>
      <c r="O407" s="427"/>
      <c r="P407" s="427"/>
      <c r="Q407" s="428"/>
    </row>
    <row r="408" spans="1:17" ht="51.75" customHeight="1" x14ac:dyDescent="0.25">
      <c r="A408" s="118" t="s">
        <v>1028</v>
      </c>
      <c r="B408" s="797"/>
      <c r="C408" s="799"/>
      <c r="D408" s="800"/>
      <c r="E408" s="799"/>
      <c r="F408" s="801"/>
      <c r="G408" s="801"/>
      <c r="H408" s="879"/>
      <c r="I408" s="355" t="str">
        <f>IF('Mapa final SI'!AC411="","",'Mapa final SI'!AC411)</f>
        <v/>
      </c>
      <c r="J408" s="355" t="str">
        <f>IF('Mapa final SI'!AE411="","",'Mapa final SI'!AE411)</f>
        <v/>
      </c>
      <c r="K408" s="355" t="str">
        <f t="shared" si="6"/>
        <v/>
      </c>
      <c r="L408" s="355" t="str">
        <f>IF('Mapa final SI'!AH411="","",'Mapa final SI'!AH411)</f>
        <v/>
      </c>
      <c r="M408" s="356" t="str">
        <f>IF('Mapa final SI'!T411="","",'Mapa final SI'!T411)</f>
        <v/>
      </c>
      <c r="N408" s="427"/>
      <c r="O408" s="427"/>
      <c r="P408" s="427"/>
      <c r="Q408" s="428"/>
    </row>
    <row r="409" spans="1:17" ht="51.75" customHeight="1" x14ac:dyDescent="0.25">
      <c r="A409" s="118" t="s">
        <v>1029</v>
      </c>
      <c r="B409" s="796"/>
      <c r="C409" s="798" t="str">
        <f>IF('Mapa final SI'!G412="","",'Mapa final SI'!G412)</f>
        <v/>
      </c>
      <c r="D409" s="804"/>
      <c r="E409" s="798" t="str">
        <f>IF('Mapa final SI'!F412="","",'Mapa final SI'!F412)</f>
        <v/>
      </c>
      <c r="F409" s="878" t="str">
        <f>IF('Mapa final SI'!L412="","",'Mapa final SI'!L412)</f>
        <v/>
      </c>
      <c r="G409" s="878" t="str">
        <f>IF('Mapa final SI'!P412="","",'Mapa final SI'!P412)</f>
        <v/>
      </c>
      <c r="H409" s="96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5" t="str">
        <f>IF('Mapa final SI'!AC412="","",'Mapa final SI'!AC412)</f>
        <v/>
      </c>
      <c r="J409" s="355" t="str">
        <f>IF('Mapa final SI'!AE412="","",'Mapa final SI'!AE412)</f>
        <v/>
      </c>
      <c r="K409" s="355" t="str">
        <f t="shared" si="6"/>
        <v/>
      </c>
      <c r="L409" s="355" t="str">
        <f>IF('Mapa final SI'!AH412="","",'Mapa final SI'!AH412)</f>
        <v/>
      </c>
      <c r="M409" s="356" t="str">
        <f>IF('Mapa final SI'!T412="","",'Mapa final SI'!T412)</f>
        <v/>
      </c>
      <c r="N409" s="427"/>
      <c r="O409" s="427"/>
      <c r="P409" s="427"/>
      <c r="Q409" s="428"/>
    </row>
    <row r="410" spans="1:17" ht="51.75" customHeight="1" x14ac:dyDescent="0.25">
      <c r="A410" s="118" t="s">
        <v>1030</v>
      </c>
      <c r="B410" s="797"/>
      <c r="C410" s="799"/>
      <c r="D410" s="800"/>
      <c r="E410" s="799"/>
      <c r="F410" s="801"/>
      <c r="G410" s="801"/>
      <c r="H410" s="965"/>
      <c r="I410" s="355" t="str">
        <f>IF('Mapa final SI'!AC413="","",'Mapa final SI'!AC413)</f>
        <v/>
      </c>
      <c r="J410" s="355" t="str">
        <f>IF('Mapa final SI'!AE413="","",'Mapa final SI'!AE413)</f>
        <v/>
      </c>
      <c r="K410" s="355" t="str">
        <f t="shared" si="6"/>
        <v/>
      </c>
      <c r="L410" s="355" t="str">
        <f>IF('Mapa final SI'!AH413="","",'Mapa final SI'!AH413)</f>
        <v/>
      </c>
      <c r="M410" s="356" t="str">
        <f>IF('Mapa final SI'!T413="","",'Mapa final SI'!T413)</f>
        <v/>
      </c>
      <c r="N410" s="427"/>
      <c r="O410" s="427"/>
      <c r="P410" s="427"/>
      <c r="Q410" s="428"/>
    </row>
    <row r="411" spans="1:17" ht="51.75" customHeight="1" x14ac:dyDescent="0.25">
      <c r="A411" s="118" t="s">
        <v>1031</v>
      </c>
      <c r="B411" s="797"/>
      <c r="C411" s="799"/>
      <c r="D411" s="800"/>
      <c r="E411" s="799"/>
      <c r="F411" s="801"/>
      <c r="G411" s="801"/>
      <c r="H411" s="965"/>
      <c r="I411" s="355" t="str">
        <f>IF('Mapa final SI'!AC414="","",'Mapa final SI'!AC414)</f>
        <v/>
      </c>
      <c r="J411" s="355" t="str">
        <f>IF('Mapa final SI'!AE414="","",'Mapa final SI'!AE414)</f>
        <v/>
      </c>
      <c r="K411" s="355" t="str">
        <f t="shared" si="6"/>
        <v/>
      </c>
      <c r="L411" s="355" t="str">
        <f>IF('Mapa final SI'!AH414="","",'Mapa final SI'!AH414)</f>
        <v/>
      </c>
      <c r="M411" s="356" t="str">
        <f>IF('Mapa final SI'!T414="","",'Mapa final SI'!T414)</f>
        <v/>
      </c>
      <c r="N411" s="427"/>
      <c r="O411" s="427"/>
      <c r="P411" s="427"/>
      <c r="Q411" s="428"/>
    </row>
    <row r="412" spans="1:17" ht="51.75" customHeight="1" x14ac:dyDescent="0.25">
      <c r="A412" s="118" t="s">
        <v>1032</v>
      </c>
      <c r="B412" s="797"/>
      <c r="C412" s="799"/>
      <c r="D412" s="800"/>
      <c r="E412" s="799"/>
      <c r="F412" s="801"/>
      <c r="G412" s="801"/>
      <c r="H412" s="965"/>
      <c r="I412" s="355" t="str">
        <f>IF('Mapa final SI'!AC415="","",'Mapa final SI'!AC415)</f>
        <v/>
      </c>
      <c r="J412" s="355" t="str">
        <f>IF('Mapa final SI'!AE415="","",'Mapa final SI'!AE415)</f>
        <v/>
      </c>
      <c r="K412" s="355" t="str">
        <f t="shared" si="6"/>
        <v/>
      </c>
      <c r="L412" s="355" t="str">
        <f>IF('Mapa final SI'!AH415="","",'Mapa final SI'!AH415)</f>
        <v/>
      </c>
      <c r="M412" s="356" t="str">
        <f>IF('Mapa final SI'!T415="","",'Mapa final SI'!T415)</f>
        <v/>
      </c>
      <c r="N412" s="427"/>
      <c r="O412" s="427"/>
      <c r="P412" s="427"/>
      <c r="Q412" s="428"/>
    </row>
    <row r="413" spans="1:17" ht="51.75" customHeight="1" x14ac:dyDescent="0.25">
      <c r="A413" s="118" t="s">
        <v>1033</v>
      </c>
      <c r="B413" s="797"/>
      <c r="C413" s="799"/>
      <c r="D413" s="800"/>
      <c r="E413" s="799"/>
      <c r="F413" s="801"/>
      <c r="G413" s="801"/>
      <c r="H413" s="965"/>
      <c r="I413" s="355" t="str">
        <f>IF('Mapa final SI'!AC416="","",'Mapa final SI'!AC416)</f>
        <v/>
      </c>
      <c r="J413" s="355" t="str">
        <f>IF('Mapa final SI'!AE416="","",'Mapa final SI'!AE416)</f>
        <v/>
      </c>
      <c r="K413" s="355" t="str">
        <f t="shared" si="6"/>
        <v/>
      </c>
      <c r="L413" s="355" t="str">
        <f>IF('Mapa final SI'!AH416="","",'Mapa final SI'!AH416)</f>
        <v/>
      </c>
      <c r="M413" s="356" t="str">
        <f>IF('Mapa final SI'!T416="","",'Mapa final SI'!T416)</f>
        <v/>
      </c>
      <c r="N413" s="427"/>
      <c r="O413" s="427"/>
      <c r="P413" s="427"/>
      <c r="Q413" s="428"/>
    </row>
    <row r="414" spans="1:17" ht="51.75" customHeight="1" x14ac:dyDescent="0.25">
      <c r="A414" s="118" t="s">
        <v>1034</v>
      </c>
      <c r="B414" s="797"/>
      <c r="C414" s="799"/>
      <c r="D414" s="800"/>
      <c r="E414" s="799"/>
      <c r="F414" s="801"/>
      <c r="G414" s="801"/>
      <c r="H414" s="879"/>
      <c r="I414" s="355" t="str">
        <f>IF('Mapa final SI'!AC417="","",'Mapa final SI'!AC417)</f>
        <v/>
      </c>
      <c r="J414" s="355" t="str">
        <f>IF('Mapa final SI'!AE417="","",'Mapa final SI'!AE417)</f>
        <v/>
      </c>
      <c r="K414" s="355" t="str">
        <f t="shared" si="6"/>
        <v/>
      </c>
      <c r="L414" s="355" t="str">
        <f>IF('Mapa final SI'!AH417="","",'Mapa final SI'!AH417)</f>
        <v/>
      </c>
      <c r="M414" s="356" t="str">
        <f>IF('Mapa final SI'!T417="","",'Mapa final SI'!T417)</f>
        <v/>
      </c>
      <c r="N414" s="427"/>
      <c r="O414" s="427"/>
      <c r="P414" s="427"/>
      <c r="Q414" s="428"/>
    </row>
    <row r="415" spans="1:17" ht="51.75" customHeight="1" x14ac:dyDescent="0.25">
      <c r="A415" s="118" t="s">
        <v>1035</v>
      </c>
      <c r="B415" s="796"/>
      <c r="C415" s="798" t="str">
        <f>IF('Mapa final SI'!G418="","",'Mapa final SI'!G418)</f>
        <v/>
      </c>
      <c r="D415" s="804"/>
      <c r="E415" s="798" t="str">
        <f>IF('Mapa final SI'!F418="","",'Mapa final SI'!F418)</f>
        <v/>
      </c>
      <c r="F415" s="878" t="str">
        <f>IF('Mapa final SI'!L418="","",'Mapa final SI'!L418)</f>
        <v/>
      </c>
      <c r="G415" s="878" t="str">
        <f>IF('Mapa final SI'!P418="","",'Mapa final SI'!P418)</f>
        <v/>
      </c>
      <c r="H415" s="96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5" t="str">
        <f>IF('Mapa final SI'!AC418="","",'Mapa final SI'!AC418)</f>
        <v/>
      </c>
      <c r="J415" s="355" t="str">
        <f>IF('Mapa final SI'!AE418="","",'Mapa final SI'!AE418)</f>
        <v/>
      </c>
      <c r="K415" s="355" t="str">
        <f t="shared" si="6"/>
        <v/>
      </c>
      <c r="L415" s="355" t="str">
        <f>IF('Mapa final SI'!AH418="","",'Mapa final SI'!AH418)</f>
        <v/>
      </c>
      <c r="M415" s="356" t="str">
        <f>IF('Mapa final SI'!T418="","",'Mapa final SI'!T418)</f>
        <v/>
      </c>
      <c r="N415" s="427"/>
      <c r="O415" s="427"/>
      <c r="P415" s="427"/>
      <c r="Q415" s="428"/>
    </row>
    <row r="416" spans="1:17" ht="51.75" customHeight="1" x14ac:dyDescent="0.25">
      <c r="A416" s="118" t="s">
        <v>1036</v>
      </c>
      <c r="B416" s="797"/>
      <c r="C416" s="799"/>
      <c r="D416" s="800"/>
      <c r="E416" s="799"/>
      <c r="F416" s="801"/>
      <c r="G416" s="801"/>
      <c r="H416" s="965"/>
      <c r="I416" s="355" t="str">
        <f>IF('Mapa final SI'!AC419="","",'Mapa final SI'!AC419)</f>
        <v/>
      </c>
      <c r="J416" s="355" t="str">
        <f>IF('Mapa final SI'!AE419="","",'Mapa final SI'!AE419)</f>
        <v/>
      </c>
      <c r="K416" s="355" t="str">
        <f t="shared" si="6"/>
        <v/>
      </c>
      <c r="L416" s="355" t="str">
        <f>IF('Mapa final SI'!AH419="","",'Mapa final SI'!AH419)</f>
        <v/>
      </c>
      <c r="M416" s="356" t="str">
        <f>IF('Mapa final SI'!T419="","",'Mapa final SI'!T419)</f>
        <v/>
      </c>
      <c r="N416" s="427"/>
      <c r="O416" s="427"/>
      <c r="P416" s="427"/>
      <c r="Q416" s="428"/>
    </row>
    <row r="417" spans="1:18" ht="51.75" customHeight="1" x14ac:dyDescent="0.25">
      <c r="A417" s="118" t="s">
        <v>1037</v>
      </c>
      <c r="B417" s="797"/>
      <c r="C417" s="799"/>
      <c r="D417" s="800"/>
      <c r="E417" s="799"/>
      <c r="F417" s="801"/>
      <c r="G417" s="801"/>
      <c r="H417" s="965"/>
      <c r="I417" s="355" t="str">
        <f>IF('Mapa final SI'!AC420="","",'Mapa final SI'!AC420)</f>
        <v/>
      </c>
      <c r="J417" s="355" t="str">
        <f>IF('Mapa final SI'!AE420="","",'Mapa final SI'!AE420)</f>
        <v/>
      </c>
      <c r="K417" s="355" t="str">
        <f t="shared" si="6"/>
        <v/>
      </c>
      <c r="L417" s="355" t="str">
        <f>IF('Mapa final SI'!AH420="","",'Mapa final SI'!AH420)</f>
        <v/>
      </c>
      <c r="M417" s="356" t="str">
        <f>IF('Mapa final SI'!T420="","",'Mapa final SI'!T420)</f>
        <v/>
      </c>
      <c r="N417" s="427"/>
      <c r="O417" s="427"/>
      <c r="P417" s="427"/>
      <c r="Q417" s="428"/>
    </row>
    <row r="418" spans="1:18" ht="51.75" customHeight="1" x14ac:dyDescent="0.25">
      <c r="A418" s="118" t="s">
        <v>1038</v>
      </c>
      <c r="B418" s="797"/>
      <c r="C418" s="799"/>
      <c r="D418" s="800"/>
      <c r="E418" s="799"/>
      <c r="F418" s="801"/>
      <c r="G418" s="801"/>
      <c r="H418" s="965"/>
      <c r="I418" s="355" t="str">
        <f>IF('Mapa final SI'!AC421="","",'Mapa final SI'!AC421)</f>
        <v/>
      </c>
      <c r="J418" s="355" t="str">
        <f>IF('Mapa final SI'!AE421="","",'Mapa final SI'!AE421)</f>
        <v/>
      </c>
      <c r="K418" s="355" t="str">
        <f t="shared" si="6"/>
        <v/>
      </c>
      <c r="L418" s="355" t="str">
        <f>IF('Mapa final SI'!AH421="","",'Mapa final SI'!AH421)</f>
        <v/>
      </c>
      <c r="M418" s="356" t="str">
        <f>IF('Mapa final SI'!T421="","",'Mapa final SI'!T421)</f>
        <v/>
      </c>
      <c r="N418" s="427"/>
      <c r="O418" s="427"/>
      <c r="P418" s="427"/>
      <c r="Q418" s="428"/>
    </row>
    <row r="419" spans="1:18" ht="51.75" customHeight="1" x14ac:dyDescent="0.25">
      <c r="A419" s="118" t="s">
        <v>1039</v>
      </c>
      <c r="B419" s="797"/>
      <c r="C419" s="799"/>
      <c r="D419" s="800"/>
      <c r="E419" s="799"/>
      <c r="F419" s="801"/>
      <c r="G419" s="801"/>
      <c r="H419" s="965"/>
      <c r="I419" s="355" t="str">
        <f>IF('Mapa final SI'!AC422="","",'Mapa final SI'!AC422)</f>
        <v/>
      </c>
      <c r="J419" s="355" t="str">
        <f>IF('Mapa final SI'!AE422="","",'Mapa final SI'!AE422)</f>
        <v/>
      </c>
      <c r="K419" s="355" t="str">
        <f t="shared" si="6"/>
        <v/>
      </c>
      <c r="L419" s="355" t="str">
        <f>IF('Mapa final SI'!AH422="","",'Mapa final SI'!AH422)</f>
        <v/>
      </c>
      <c r="M419" s="356" t="str">
        <f>IF('Mapa final SI'!T422="","",'Mapa final SI'!T422)</f>
        <v/>
      </c>
      <c r="N419" s="427"/>
      <c r="O419" s="427"/>
      <c r="P419" s="427"/>
      <c r="Q419" s="428"/>
    </row>
    <row r="420" spans="1:18" ht="51.75" customHeight="1" x14ac:dyDescent="0.25">
      <c r="A420" s="118" t="s">
        <v>1040</v>
      </c>
      <c r="B420" s="797"/>
      <c r="C420" s="799"/>
      <c r="D420" s="800"/>
      <c r="E420" s="799"/>
      <c r="F420" s="801"/>
      <c r="G420" s="801"/>
      <c r="H420" s="879"/>
      <c r="I420" s="355" t="str">
        <f>IF('Mapa final SI'!AC423="","",'Mapa final SI'!AC423)</f>
        <v/>
      </c>
      <c r="J420" s="355" t="str">
        <f>IF('Mapa final SI'!AE423="","",'Mapa final SI'!AE423)</f>
        <v/>
      </c>
      <c r="K420" s="355" t="str">
        <f t="shared" si="6"/>
        <v/>
      </c>
      <c r="L420" s="355" t="str">
        <f>IF('Mapa final SI'!AH423="","",'Mapa final SI'!AH423)</f>
        <v/>
      </c>
      <c r="M420" s="356" t="str">
        <f>IF('Mapa final SI'!T423="","",'Mapa final SI'!T423)</f>
        <v/>
      </c>
      <c r="N420" s="427"/>
      <c r="O420" s="427"/>
      <c r="P420" s="427"/>
      <c r="Q420" s="428"/>
    </row>
    <row r="421" spans="1:18" ht="51.75" customHeight="1" x14ac:dyDescent="0.25">
      <c r="A421" s="118" t="s">
        <v>1041</v>
      </c>
      <c r="B421" s="796"/>
      <c r="C421" s="798" t="str">
        <f>IF('Mapa final SI'!G424="","",'Mapa final SI'!G424)</f>
        <v/>
      </c>
      <c r="D421" s="804"/>
      <c r="E421" s="798" t="str">
        <f>IF('Mapa final SI'!F424="","",'Mapa final SI'!F424)</f>
        <v/>
      </c>
      <c r="F421" s="878" t="str">
        <f>IF('Mapa final SI'!L424="","",'Mapa final SI'!L424)</f>
        <v/>
      </c>
      <c r="G421" s="878" t="str">
        <f>IF('Mapa final SI'!P424="","",'Mapa final SI'!P424)</f>
        <v/>
      </c>
      <c r="H421" s="96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5" t="str">
        <f>IF('Mapa final SI'!AC424="","",'Mapa final SI'!AC424)</f>
        <v/>
      </c>
      <c r="J421" s="355" t="str">
        <f>IF('Mapa final SI'!AE424="","",'Mapa final SI'!AE424)</f>
        <v/>
      </c>
      <c r="K421" s="355" t="str">
        <f t="shared" si="6"/>
        <v/>
      </c>
      <c r="L421" s="355" t="str">
        <f>IF('Mapa final SI'!AH424="","",'Mapa final SI'!AH424)</f>
        <v/>
      </c>
      <c r="M421" s="356" t="str">
        <f>IF('Mapa final SI'!T424="","",'Mapa final SI'!T424)</f>
        <v/>
      </c>
      <c r="N421" s="427"/>
      <c r="O421" s="427"/>
      <c r="P421" s="427"/>
      <c r="Q421" s="428"/>
    </row>
    <row r="422" spans="1:18" ht="51.75" customHeight="1" x14ac:dyDescent="0.25">
      <c r="A422" s="118" t="s">
        <v>1042</v>
      </c>
      <c r="B422" s="797"/>
      <c r="C422" s="799"/>
      <c r="D422" s="800"/>
      <c r="E422" s="799"/>
      <c r="F422" s="801"/>
      <c r="G422" s="801"/>
      <c r="H422" s="965"/>
      <c r="I422" s="355" t="str">
        <f>IF('Mapa final SI'!AC425="","",'Mapa final SI'!AC425)</f>
        <v/>
      </c>
      <c r="J422" s="355" t="str">
        <f>IF('Mapa final SI'!AE425="","",'Mapa final SI'!AE425)</f>
        <v/>
      </c>
      <c r="K422" s="355" t="str">
        <f t="shared" si="6"/>
        <v/>
      </c>
      <c r="L422" s="355" t="str">
        <f>IF('Mapa final SI'!AH425="","",'Mapa final SI'!AH425)</f>
        <v/>
      </c>
      <c r="M422" s="356" t="str">
        <f>IF('Mapa final SI'!T425="","",'Mapa final SI'!T425)</f>
        <v/>
      </c>
      <c r="N422" s="427"/>
      <c r="O422" s="427"/>
      <c r="P422" s="427"/>
      <c r="Q422" s="428"/>
    </row>
    <row r="423" spans="1:18" ht="51.75" customHeight="1" x14ac:dyDescent="0.25">
      <c r="A423" s="118" t="s">
        <v>1043</v>
      </c>
      <c r="B423" s="797"/>
      <c r="C423" s="799"/>
      <c r="D423" s="800"/>
      <c r="E423" s="799"/>
      <c r="F423" s="801"/>
      <c r="G423" s="801"/>
      <c r="H423" s="965"/>
      <c r="I423" s="355" t="str">
        <f>IF('Mapa final SI'!AC426="","",'Mapa final SI'!AC426)</f>
        <v/>
      </c>
      <c r="J423" s="355" t="str">
        <f>IF('Mapa final SI'!AE426="","",'Mapa final SI'!AE426)</f>
        <v/>
      </c>
      <c r="K423" s="355" t="str">
        <f t="shared" si="6"/>
        <v/>
      </c>
      <c r="L423" s="355" t="str">
        <f>IF('Mapa final SI'!AH426="","",'Mapa final SI'!AH426)</f>
        <v/>
      </c>
      <c r="M423" s="356" t="str">
        <f>IF('Mapa final SI'!T426="","",'Mapa final SI'!T426)</f>
        <v/>
      </c>
      <c r="N423" s="427"/>
      <c r="O423" s="427"/>
      <c r="P423" s="427"/>
      <c r="Q423" s="428"/>
    </row>
    <row r="424" spans="1:18" ht="51.75" customHeight="1" x14ac:dyDescent="0.25">
      <c r="A424" s="118" t="s">
        <v>1044</v>
      </c>
      <c r="B424" s="797"/>
      <c r="C424" s="799"/>
      <c r="D424" s="800"/>
      <c r="E424" s="799"/>
      <c r="F424" s="801"/>
      <c r="G424" s="801"/>
      <c r="H424" s="965"/>
      <c r="I424" s="355" t="str">
        <f>IF('Mapa final SI'!AC427="","",'Mapa final SI'!AC427)</f>
        <v/>
      </c>
      <c r="J424" s="355" t="str">
        <f>IF('Mapa final SI'!AE427="","",'Mapa final SI'!AE427)</f>
        <v/>
      </c>
      <c r="K424" s="355" t="str">
        <f t="shared" si="6"/>
        <v/>
      </c>
      <c r="L424" s="355" t="str">
        <f>IF('Mapa final SI'!AH427="","",'Mapa final SI'!AH427)</f>
        <v/>
      </c>
      <c r="M424" s="356" t="str">
        <f>IF('Mapa final SI'!T427="","",'Mapa final SI'!T427)</f>
        <v/>
      </c>
      <c r="N424" s="427"/>
      <c r="O424" s="427"/>
      <c r="P424" s="427"/>
      <c r="Q424" s="428"/>
    </row>
    <row r="425" spans="1:18" ht="51.75" customHeight="1" x14ac:dyDescent="0.25">
      <c r="A425" s="118" t="s">
        <v>1045</v>
      </c>
      <c r="B425" s="797"/>
      <c r="C425" s="799"/>
      <c r="D425" s="800"/>
      <c r="E425" s="799"/>
      <c r="F425" s="801"/>
      <c r="G425" s="801"/>
      <c r="H425" s="965"/>
      <c r="I425" s="355" t="str">
        <f>IF('Mapa final SI'!AC428="","",'Mapa final SI'!AC428)</f>
        <v/>
      </c>
      <c r="J425" s="355" t="str">
        <f>IF('Mapa final SI'!AE428="","",'Mapa final SI'!AE428)</f>
        <v/>
      </c>
      <c r="K425" s="355" t="str">
        <f t="shared" si="6"/>
        <v/>
      </c>
      <c r="L425" s="355" t="str">
        <f>IF('Mapa final SI'!AH428="","",'Mapa final SI'!AH428)</f>
        <v/>
      </c>
      <c r="M425" s="356" t="str">
        <f>IF('Mapa final SI'!T428="","",'Mapa final SI'!T428)</f>
        <v/>
      </c>
      <c r="N425" s="427"/>
      <c r="O425" s="427"/>
      <c r="P425" s="427"/>
      <c r="Q425" s="428"/>
    </row>
    <row r="426" spans="1:18" ht="51.75" customHeight="1" x14ac:dyDescent="0.25">
      <c r="A426" s="118" t="s">
        <v>1046</v>
      </c>
      <c r="B426" s="797"/>
      <c r="C426" s="799"/>
      <c r="D426" s="800"/>
      <c r="E426" s="799"/>
      <c r="F426" s="801"/>
      <c r="G426" s="801"/>
      <c r="H426" s="879"/>
      <c r="I426" s="355" t="str">
        <f>IF('Mapa final SI'!AC429="","",'Mapa final SI'!AC429)</f>
        <v/>
      </c>
      <c r="J426" s="355" t="str">
        <f>IF('Mapa final SI'!AE429="","",'Mapa final SI'!AE429)</f>
        <v/>
      </c>
      <c r="K426" s="355" t="str">
        <f t="shared" si="6"/>
        <v/>
      </c>
      <c r="L426" s="355" t="str">
        <f>IF('Mapa final SI'!AH429="","",'Mapa final SI'!AH429)</f>
        <v/>
      </c>
      <c r="M426" s="356" t="str">
        <f>IF('Mapa final SI'!T429="","",'Mapa final SI'!T429)</f>
        <v/>
      </c>
      <c r="N426" s="427"/>
      <c r="O426" s="427"/>
      <c r="P426" s="427"/>
      <c r="Q426" s="428"/>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1">
        <v>1</v>
      </c>
      <c r="AC20" s="181">
        <v>2</v>
      </c>
    </row>
    <row r="21" spans="3:30" x14ac:dyDescent="0.25">
      <c r="C21">
        <v>9019</v>
      </c>
      <c r="E21" s="14" t="s">
        <v>181</v>
      </c>
      <c r="F21" s="14"/>
      <c r="G21" s="14" t="s">
        <v>182</v>
      </c>
      <c r="H21" s="14"/>
      <c r="I21" s="14" t="s">
        <v>183</v>
      </c>
      <c r="K21" t="s">
        <v>184</v>
      </c>
      <c r="O21" s="14"/>
      <c r="S21" t="s">
        <v>185</v>
      </c>
      <c r="AB21" s="180" t="s">
        <v>70</v>
      </c>
      <c r="AC21" s="180" t="s">
        <v>186</v>
      </c>
      <c r="AD21" s="180" t="s">
        <v>187</v>
      </c>
    </row>
    <row r="22" spans="3:30" ht="57" x14ac:dyDescent="0.25">
      <c r="C22">
        <v>9020</v>
      </c>
      <c r="E22" s="14" t="s">
        <v>188</v>
      </c>
      <c r="G22" s="14" t="s">
        <v>189</v>
      </c>
      <c r="H22" s="14"/>
      <c r="I22" s="14" t="s">
        <v>190</v>
      </c>
      <c r="K22" t="s">
        <v>191</v>
      </c>
      <c r="O22" s="14"/>
      <c r="S22" t="s">
        <v>192</v>
      </c>
      <c r="AA22" s="181">
        <v>1</v>
      </c>
      <c r="AB22" s="366" t="s">
        <v>142</v>
      </c>
      <c r="AC22" s="361" t="s">
        <v>193</v>
      </c>
      <c r="AD22" s="370" t="s">
        <v>194</v>
      </c>
    </row>
    <row r="23" spans="3:30" ht="71.25" x14ac:dyDescent="0.25">
      <c r="C23">
        <v>9021</v>
      </c>
      <c r="E23" s="14" t="s">
        <v>195</v>
      </c>
      <c r="G23" s="14" t="s">
        <v>196</v>
      </c>
      <c r="H23" s="14"/>
      <c r="I23" s="14" t="s">
        <v>197</v>
      </c>
      <c r="K23" t="s">
        <v>198</v>
      </c>
      <c r="S23" t="s">
        <v>199</v>
      </c>
      <c r="AA23" s="181">
        <v>2</v>
      </c>
      <c r="AB23" s="366" t="s">
        <v>200</v>
      </c>
      <c r="AC23" s="361" t="s">
        <v>201</v>
      </c>
      <c r="AD23" s="370" t="s">
        <v>202</v>
      </c>
    </row>
    <row r="24" spans="3:30" ht="85.5" x14ac:dyDescent="0.25">
      <c r="C24">
        <v>9022</v>
      </c>
      <c r="E24" s="14" t="s">
        <v>203</v>
      </c>
      <c r="G24" s="14" t="s">
        <v>204</v>
      </c>
      <c r="H24" s="14"/>
      <c r="I24" s="14" t="s">
        <v>205</v>
      </c>
      <c r="S24" t="s">
        <v>206</v>
      </c>
      <c r="AA24" s="181">
        <v>3</v>
      </c>
      <c r="AB24" s="367" t="s">
        <v>117</v>
      </c>
      <c r="AC24" s="361" t="s">
        <v>207</v>
      </c>
      <c r="AD24" s="370" t="s">
        <v>208</v>
      </c>
    </row>
    <row r="25" spans="3:30" ht="42.75" x14ac:dyDescent="0.25">
      <c r="C25">
        <v>9023</v>
      </c>
      <c r="E25" s="14" t="s">
        <v>209</v>
      </c>
      <c r="G25" s="14" t="s">
        <v>210</v>
      </c>
      <c r="H25" s="14"/>
      <c r="I25" s="14" t="s">
        <v>211</v>
      </c>
      <c r="S25" t="s">
        <v>212</v>
      </c>
      <c r="AA25" s="181">
        <v>4</v>
      </c>
      <c r="AB25" s="367" t="s">
        <v>213</v>
      </c>
      <c r="AC25" s="361" t="s">
        <v>214</v>
      </c>
      <c r="AD25" s="370" t="s">
        <v>215</v>
      </c>
    </row>
    <row r="26" spans="3:30" ht="71.25" x14ac:dyDescent="0.25">
      <c r="C26">
        <v>9024</v>
      </c>
      <c r="E26" s="14" t="s">
        <v>216</v>
      </c>
      <c r="G26" s="14" t="s">
        <v>217</v>
      </c>
      <c r="H26" s="14"/>
      <c r="I26" s="14" t="s">
        <v>218</v>
      </c>
      <c r="K26" t="s">
        <v>219</v>
      </c>
      <c r="S26" t="s">
        <v>220</v>
      </c>
      <c r="AA26" s="181">
        <v>5</v>
      </c>
      <c r="AB26" s="366" t="s">
        <v>221</v>
      </c>
      <c r="AC26" s="361" t="s">
        <v>222</v>
      </c>
      <c r="AD26" s="370" t="s">
        <v>223</v>
      </c>
    </row>
    <row r="27" spans="3:30" ht="42.75" x14ac:dyDescent="0.25">
      <c r="C27">
        <v>9025</v>
      </c>
      <c r="E27" s="14" t="s">
        <v>224</v>
      </c>
      <c r="G27" s="14" t="s">
        <v>225</v>
      </c>
      <c r="H27" s="14"/>
      <c r="I27" s="14" t="s">
        <v>226</v>
      </c>
      <c r="K27" t="s">
        <v>227</v>
      </c>
      <c r="S27" t="s">
        <v>228</v>
      </c>
      <c r="AA27" s="181">
        <v>6</v>
      </c>
      <c r="AB27" s="366" t="s">
        <v>229</v>
      </c>
      <c r="AC27" s="361" t="s">
        <v>230</v>
      </c>
      <c r="AD27" s="370" t="s">
        <v>231</v>
      </c>
    </row>
    <row r="28" spans="3:30" ht="28.5" x14ac:dyDescent="0.25">
      <c r="C28">
        <v>9026</v>
      </c>
      <c r="E28" s="14" t="s">
        <v>232</v>
      </c>
      <c r="G28" s="14" t="s">
        <v>233</v>
      </c>
      <c r="H28" s="14"/>
      <c r="I28" s="14" t="s">
        <v>234</v>
      </c>
      <c r="K28" t="s">
        <v>235</v>
      </c>
      <c r="S28" t="s">
        <v>236</v>
      </c>
      <c r="AA28" s="181">
        <v>7</v>
      </c>
      <c r="AB28" s="367" t="s">
        <v>130</v>
      </c>
      <c r="AC28" s="361" t="s">
        <v>237</v>
      </c>
      <c r="AD28" s="370" t="s">
        <v>238</v>
      </c>
    </row>
    <row r="29" spans="3:30" ht="42.75" x14ac:dyDescent="0.25">
      <c r="C29">
        <v>9027</v>
      </c>
      <c r="E29" s="14" t="s">
        <v>239</v>
      </c>
      <c r="G29" s="14" t="s">
        <v>240</v>
      </c>
      <c r="H29" s="14"/>
      <c r="I29" s="14" t="s">
        <v>241</v>
      </c>
      <c r="K29" t="s">
        <v>242</v>
      </c>
      <c r="AA29" s="181">
        <v>8</v>
      </c>
      <c r="AB29" s="367" t="s">
        <v>103</v>
      </c>
      <c r="AC29" s="361" t="s">
        <v>243</v>
      </c>
      <c r="AD29" s="370" t="s">
        <v>244</v>
      </c>
    </row>
    <row r="30" spans="3:30" ht="29.25" thickBot="1" x14ac:dyDescent="0.3">
      <c r="C30">
        <v>9028</v>
      </c>
      <c r="E30" s="14" t="s">
        <v>245</v>
      </c>
      <c r="G30" s="14" t="s">
        <v>246</v>
      </c>
      <c r="H30" s="14"/>
      <c r="I30" s="14" t="s">
        <v>247</v>
      </c>
      <c r="Q30" s="14">
        <v>1</v>
      </c>
      <c r="R30" s="14">
        <v>2</v>
      </c>
      <c r="AA30" s="181">
        <v>9</v>
      </c>
      <c r="AB30" s="367" t="s">
        <v>248</v>
      </c>
      <c r="AC30" s="361" t="s">
        <v>249</v>
      </c>
      <c r="AD30" s="370" t="s">
        <v>250</v>
      </c>
    </row>
    <row r="31" spans="3:30" ht="43.5" thickBot="1" x14ac:dyDescent="0.3">
      <c r="C31">
        <v>9029</v>
      </c>
      <c r="E31" s="14" t="s">
        <v>251</v>
      </c>
      <c r="G31" s="14" t="s">
        <v>252</v>
      </c>
      <c r="H31" s="14"/>
      <c r="I31" s="14" t="s">
        <v>253</v>
      </c>
      <c r="Q31" s="28" t="s">
        <v>254</v>
      </c>
      <c r="R31" s="28" t="s">
        <v>255</v>
      </c>
      <c r="AA31" s="181">
        <v>10</v>
      </c>
      <c r="AB31" s="367" t="s">
        <v>149</v>
      </c>
      <c r="AC31" s="362" t="s">
        <v>256</v>
      </c>
      <c r="AD31" s="370" t="s">
        <v>257</v>
      </c>
    </row>
    <row r="32" spans="3:30" ht="42.75" x14ac:dyDescent="0.25">
      <c r="C32">
        <v>9030</v>
      </c>
      <c r="E32" s="14" t="s">
        <v>258</v>
      </c>
      <c r="P32" s="11">
        <v>1</v>
      </c>
      <c r="Q32" s="27" t="s">
        <v>93</v>
      </c>
      <c r="R32" s="24" t="s">
        <v>259</v>
      </c>
      <c r="AA32" s="181">
        <v>11</v>
      </c>
      <c r="AB32" s="368" t="s">
        <v>260</v>
      </c>
      <c r="AC32" s="363" t="s">
        <v>261</v>
      </c>
      <c r="AD32" s="370" t="s">
        <v>262</v>
      </c>
    </row>
    <row r="33" spans="3:30" ht="28.5" x14ac:dyDescent="0.25">
      <c r="C33">
        <v>9031</v>
      </c>
      <c r="E33" s="14" t="s">
        <v>263</v>
      </c>
      <c r="P33" s="11">
        <v>2</v>
      </c>
      <c r="Q33" s="27" t="s">
        <v>79</v>
      </c>
      <c r="R33" s="24" t="s">
        <v>264</v>
      </c>
      <c r="AA33" s="181">
        <v>12</v>
      </c>
      <c r="AB33" s="369" t="s">
        <v>123</v>
      </c>
      <c r="AC33" s="364" t="s">
        <v>265</v>
      </c>
      <c r="AD33" s="370" t="s">
        <v>266</v>
      </c>
    </row>
    <row r="34" spans="3:30" ht="42.75" x14ac:dyDescent="0.25">
      <c r="C34">
        <v>9032</v>
      </c>
      <c r="E34" s="14" t="s">
        <v>267</v>
      </c>
      <c r="P34" s="11">
        <v>3</v>
      </c>
      <c r="Q34" s="27" t="s">
        <v>85</v>
      </c>
      <c r="R34" s="24" t="s">
        <v>268</v>
      </c>
      <c r="AA34" s="181">
        <v>13</v>
      </c>
      <c r="AB34" s="366" t="s">
        <v>96</v>
      </c>
      <c r="AC34" s="365" t="s">
        <v>269</v>
      </c>
      <c r="AD34" s="370" t="s">
        <v>270</v>
      </c>
    </row>
    <row r="35" spans="3:30" ht="85.5" x14ac:dyDescent="0.25">
      <c r="C35">
        <v>9033</v>
      </c>
      <c r="E35" s="14" t="s">
        <v>271</v>
      </c>
      <c r="P35" s="11">
        <v>4</v>
      </c>
      <c r="Q35" s="27" t="s">
        <v>93</v>
      </c>
      <c r="R35" s="24" t="s">
        <v>272</v>
      </c>
      <c r="AA35" s="181">
        <v>13</v>
      </c>
      <c r="AB35" s="369" t="s">
        <v>273</v>
      </c>
      <c r="AC35" s="363" t="s">
        <v>274</v>
      </c>
      <c r="AD35" s="362" t="s">
        <v>275</v>
      </c>
    </row>
    <row r="36" spans="3:30" x14ac:dyDescent="0.25">
      <c r="C36">
        <v>9034</v>
      </c>
      <c r="E36" s="14" t="s">
        <v>276</v>
      </c>
      <c r="P36" s="11">
        <v>5</v>
      </c>
      <c r="Q36" s="27" t="s">
        <v>100</v>
      </c>
      <c r="R36" s="24" t="s">
        <v>277</v>
      </c>
      <c r="AD36" s="371"/>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19" zoomScale="85" zoomScaleNormal="85" workbookViewId="0">
      <selection activeCell="F49" sqref="F49:F5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1" t="s">
        <v>448</v>
      </c>
      <c r="C2" s="502"/>
      <c r="D2" s="502"/>
      <c r="E2" s="502"/>
      <c r="F2" s="502"/>
      <c r="G2" s="502"/>
      <c r="H2" s="503"/>
    </row>
    <row r="3" spans="2:8" x14ac:dyDescent="0.25">
      <c r="B3" s="214"/>
      <c r="C3" s="215"/>
      <c r="D3" s="215"/>
      <c r="E3" s="215"/>
      <c r="F3" s="215"/>
      <c r="G3" s="215"/>
      <c r="H3" s="216"/>
    </row>
    <row r="4" spans="2:8" ht="63" customHeight="1" x14ac:dyDescent="0.25">
      <c r="B4" s="504" t="s">
        <v>449</v>
      </c>
      <c r="C4" s="505"/>
      <c r="D4" s="505"/>
      <c r="E4" s="505"/>
      <c r="F4" s="505"/>
      <c r="G4" s="505"/>
      <c r="H4" s="506"/>
    </row>
    <row r="5" spans="2:8" ht="63" customHeight="1" x14ac:dyDescent="0.25">
      <c r="B5" s="507"/>
      <c r="C5" s="508"/>
      <c r="D5" s="508"/>
      <c r="E5" s="508"/>
      <c r="F5" s="508"/>
      <c r="G5" s="508"/>
      <c r="H5" s="509"/>
    </row>
    <row r="6" spans="2:8" ht="16.5" x14ac:dyDescent="0.25">
      <c r="B6" s="510" t="s">
        <v>450</v>
      </c>
      <c r="C6" s="511"/>
      <c r="D6" s="511"/>
      <c r="E6" s="511"/>
      <c r="F6" s="511"/>
      <c r="G6" s="511"/>
      <c r="H6" s="512"/>
    </row>
    <row r="7" spans="2:8" ht="102.75" customHeight="1" x14ac:dyDescent="0.25">
      <c r="B7" s="513" t="s">
        <v>451</v>
      </c>
      <c r="C7" s="514"/>
      <c r="D7" s="514"/>
      <c r="E7" s="514"/>
      <c r="F7" s="514"/>
      <c r="G7" s="514"/>
      <c r="H7" s="515"/>
    </row>
    <row r="8" spans="2:8" ht="16.5" x14ac:dyDescent="0.25">
      <c r="B8" s="217"/>
      <c r="C8" s="218"/>
      <c r="D8" s="218"/>
      <c r="E8" s="218"/>
      <c r="F8" s="218"/>
      <c r="G8" s="218"/>
      <c r="H8" s="219"/>
    </row>
    <row r="9" spans="2:8" ht="16.5" customHeight="1" x14ac:dyDescent="0.25">
      <c r="B9" s="516" t="s">
        <v>452</v>
      </c>
      <c r="C9" s="517"/>
      <c r="D9" s="517"/>
      <c r="E9" s="517"/>
      <c r="F9" s="517"/>
      <c r="G9" s="517"/>
      <c r="H9" s="518"/>
    </row>
    <row r="10" spans="2:8" ht="44.25" customHeight="1" x14ac:dyDescent="0.25">
      <c r="B10" s="516"/>
      <c r="C10" s="517"/>
      <c r="D10" s="517"/>
      <c r="E10" s="517"/>
      <c r="F10" s="517"/>
      <c r="G10" s="517"/>
      <c r="H10" s="518"/>
    </row>
    <row r="11" spans="2:8" ht="15.75" thickBot="1" x14ac:dyDescent="0.3">
      <c r="B11" s="220"/>
      <c r="C11" s="221"/>
      <c r="D11" s="222"/>
      <c r="E11" s="223"/>
      <c r="F11" s="223"/>
      <c r="G11" s="224"/>
      <c r="H11" s="225"/>
    </row>
    <row r="12" spans="2:8" ht="15.75" thickTop="1" x14ac:dyDescent="0.25">
      <c r="B12" s="220"/>
      <c r="C12" s="497" t="s">
        <v>453</v>
      </c>
      <c r="D12" s="498"/>
      <c r="E12" s="499" t="s">
        <v>454</v>
      </c>
      <c r="F12" s="500"/>
      <c r="G12" s="221"/>
      <c r="H12" s="225"/>
    </row>
    <row r="13" spans="2:8" ht="35.25" customHeight="1" x14ac:dyDescent="0.25">
      <c r="B13" s="220"/>
      <c r="C13" s="519" t="s">
        <v>455</v>
      </c>
      <c r="D13" s="520"/>
      <c r="E13" s="521" t="s">
        <v>456</v>
      </c>
      <c r="F13" s="522"/>
      <c r="G13" s="221"/>
      <c r="H13" s="225"/>
    </row>
    <row r="14" spans="2:8" ht="17.25" customHeight="1" x14ac:dyDescent="0.25">
      <c r="B14" s="220"/>
      <c r="C14" s="519" t="s">
        <v>457</v>
      </c>
      <c r="D14" s="520"/>
      <c r="E14" s="521" t="s">
        <v>458</v>
      </c>
      <c r="F14" s="522"/>
      <c r="G14" s="221"/>
      <c r="H14" s="225"/>
    </row>
    <row r="15" spans="2:8" ht="19.5" customHeight="1" x14ac:dyDescent="0.25">
      <c r="B15" s="220"/>
      <c r="C15" s="519" t="s">
        <v>459</v>
      </c>
      <c r="D15" s="520"/>
      <c r="E15" s="521" t="s">
        <v>460</v>
      </c>
      <c r="F15" s="522"/>
      <c r="G15" s="221"/>
      <c r="H15" s="225"/>
    </row>
    <row r="16" spans="2:8" ht="69.75" customHeight="1" x14ac:dyDescent="0.25">
      <c r="B16" s="220"/>
      <c r="C16" s="519" t="s">
        <v>461</v>
      </c>
      <c r="D16" s="520"/>
      <c r="E16" s="521" t="s">
        <v>462</v>
      </c>
      <c r="F16" s="522"/>
      <c r="G16" s="221"/>
      <c r="H16" s="225"/>
    </row>
    <row r="17" spans="2:8" ht="34.5" customHeight="1" x14ac:dyDescent="0.25">
      <c r="B17" s="220"/>
      <c r="C17" s="523" t="s">
        <v>463</v>
      </c>
      <c r="D17" s="524"/>
      <c r="E17" s="525" t="s">
        <v>464</v>
      </c>
      <c r="F17" s="526"/>
      <c r="G17" s="221"/>
      <c r="H17" s="225"/>
    </row>
    <row r="18" spans="2:8" ht="27.75" customHeight="1" x14ac:dyDescent="0.25">
      <c r="B18" s="220"/>
      <c r="C18" s="523" t="s">
        <v>465</v>
      </c>
      <c r="D18" s="524"/>
      <c r="E18" s="525" t="s">
        <v>466</v>
      </c>
      <c r="F18" s="526"/>
      <c r="G18" s="221"/>
      <c r="H18" s="225"/>
    </row>
    <row r="19" spans="2:8" ht="28.5" customHeight="1" x14ac:dyDescent="0.25">
      <c r="B19" s="220"/>
      <c r="C19" s="523" t="s">
        <v>467</v>
      </c>
      <c r="D19" s="524"/>
      <c r="E19" s="525" t="s">
        <v>468</v>
      </c>
      <c r="F19" s="526"/>
      <c r="G19" s="221"/>
      <c r="H19" s="225"/>
    </row>
    <row r="20" spans="2:8" ht="72.75" customHeight="1" x14ac:dyDescent="0.25">
      <c r="B20" s="220"/>
      <c r="C20" s="523" t="s">
        <v>469</v>
      </c>
      <c r="D20" s="524"/>
      <c r="E20" s="525" t="s">
        <v>470</v>
      </c>
      <c r="F20" s="526"/>
      <c r="G20" s="221"/>
      <c r="H20" s="225"/>
    </row>
    <row r="21" spans="2:8" ht="64.5" customHeight="1" x14ac:dyDescent="0.25">
      <c r="B21" s="220"/>
      <c r="C21" s="523" t="s">
        <v>471</v>
      </c>
      <c r="D21" s="524"/>
      <c r="E21" s="525" t="s">
        <v>472</v>
      </c>
      <c r="F21" s="526"/>
      <c r="G21" s="221"/>
      <c r="H21" s="225"/>
    </row>
    <row r="22" spans="2:8" ht="71.25" customHeight="1" x14ac:dyDescent="0.25">
      <c r="B22" s="220"/>
      <c r="C22" s="523" t="s">
        <v>473</v>
      </c>
      <c r="D22" s="524"/>
      <c r="E22" s="525" t="s">
        <v>474</v>
      </c>
      <c r="F22" s="526"/>
      <c r="G22" s="221"/>
      <c r="H22" s="225"/>
    </row>
    <row r="23" spans="2:8" ht="55.5" customHeight="1" x14ac:dyDescent="0.25">
      <c r="B23" s="220"/>
      <c r="C23" s="527" t="s">
        <v>475</v>
      </c>
      <c r="D23" s="528"/>
      <c r="E23" s="525" t="s">
        <v>476</v>
      </c>
      <c r="F23" s="526"/>
      <c r="G23" s="221"/>
      <c r="H23" s="225"/>
    </row>
    <row r="24" spans="2:8" ht="42" customHeight="1" x14ac:dyDescent="0.25">
      <c r="B24" s="220"/>
      <c r="C24" s="527" t="s">
        <v>477</v>
      </c>
      <c r="D24" s="528"/>
      <c r="E24" s="525" t="s">
        <v>478</v>
      </c>
      <c r="F24" s="526"/>
      <c r="G24" s="221"/>
      <c r="H24" s="225"/>
    </row>
    <row r="25" spans="2:8" ht="59.25" customHeight="1" x14ac:dyDescent="0.25">
      <c r="B25" s="220"/>
      <c r="C25" s="527" t="s">
        <v>479</v>
      </c>
      <c r="D25" s="528"/>
      <c r="E25" s="525" t="s">
        <v>480</v>
      </c>
      <c r="F25" s="526"/>
      <c r="G25" s="221"/>
      <c r="H25" s="225"/>
    </row>
    <row r="26" spans="2:8" ht="23.25" customHeight="1" x14ac:dyDescent="0.25">
      <c r="B26" s="220"/>
      <c r="C26" s="527" t="s">
        <v>481</v>
      </c>
      <c r="D26" s="528"/>
      <c r="E26" s="525" t="s">
        <v>482</v>
      </c>
      <c r="F26" s="526"/>
      <c r="G26" s="221"/>
      <c r="H26" s="225"/>
    </row>
    <row r="27" spans="2:8" ht="30.75" customHeight="1" x14ac:dyDescent="0.25">
      <c r="B27" s="220"/>
      <c r="C27" s="527" t="s">
        <v>483</v>
      </c>
      <c r="D27" s="528"/>
      <c r="E27" s="525" t="s">
        <v>484</v>
      </c>
      <c r="F27" s="526"/>
      <c r="G27" s="221"/>
      <c r="H27" s="225"/>
    </row>
    <row r="28" spans="2:8" ht="35.25" customHeight="1" x14ac:dyDescent="0.25">
      <c r="B28" s="220"/>
      <c r="C28" s="527" t="s">
        <v>485</v>
      </c>
      <c r="D28" s="528"/>
      <c r="E28" s="525" t="s">
        <v>486</v>
      </c>
      <c r="F28" s="526"/>
      <c r="G28" s="221"/>
      <c r="H28" s="225"/>
    </row>
    <row r="29" spans="2:8" ht="33" customHeight="1" x14ac:dyDescent="0.25">
      <c r="B29" s="220"/>
      <c r="C29" s="527" t="s">
        <v>485</v>
      </c>
      <c r="D29" s="528"/>
      <c r="E29" s="525" t="s">
        <v>486</v>
      </c>
      <c r="F29" s="526"/>
      <c r="G29" s="221"/>
      <c r="H29" s="225"/>
    </row>
    <row r="30" spans="2:8" ht="30" customHeight="1" x14ac:dyDescent="0.25">
      <c r="B30" s="220"/>
      <c r="C30" s="527" t="s">
        <v>487</v>
      </c>
      <c r="D30" s="528"/>
      <c r="E30" s="525" t="s">
        <v>488</v>
      </c>
      <c r="F30" s="526"/>
      <c r="G30" s="221"/>
      <c r="H30" s="225"/>
    </row>
    <row r="31" spans="2:8" ht="35.25" customHeight="1" x14ac:dyDescent="0.25">
      <c r="B31" s="220"/>
      <c r="C31" s="527" t="s">
        <v>489</v>
      </c>
      <c r="D31" s="528"/>
      <c r="E31" s="525" t="s">
        <v>490</v>
      </c>
      <c r="F31" s="526"/>
      <c r="G31" s="221"/>
      <c r="H31" s="225"/>
    </row>
    <row r="32" spans="2:8" ht="31.5" customHeight="1" x14ac:dyDescent="0.25">
      <c r="B32" s="220"/>
      <c r="C32" s="527" t="s">
        <v>491</v>
      </c>
      <c r="D32" s="528"/>
      <c r="E32" s="525" t="s">
        <v>492</v>
      </c>
      <c r="F32" s="526"/>
      <c r="G32" s="221"/>
      <c r="H32" s="225"/>
    </row>
    <row r="33" spans="2:8" ht="35.25" customHeight="1" x14ac:dyDescent="0.25">
      <c r="B33" s="220"/>
      <c r="C33" s="527" t="s">
        <v>493</v>
      </c>
      <c r="D33" s="528"/>
      <c r="E33" s="525" t="s">
        <v>494</v>
      </c>
      <c r="F33" s="526"/>
      <c r="G33" s="221"/>
      <c r="H33" s="225"/>
    </row>
    <row r="34" spans="2:8" ht="59.25" customHeight="1" x14ac:dyDescent="0.25">
      <c r="B34" s="220"/>
      <c r="C34" s="527" t="s">
        <v>495</v>
      </c>
      <c r="D34" s="528"/>
      <c r="E34" s="525" t="s">
        <v>496</v>
      </c>
      <c r="F34" s="526"/>
      <c r="G34" s="221"/>
      <c r="H34" s="225"/>
    </row>
    <row r="35" spans="2:8" ht="43.5" customHeight="1" x14ac:dyDescent="0.25">
      <c r="B35" s="220"/>
      <c r="C35" s="527" t="s">
        <v>497</v>
      </c>
      <c r="D35" s="528"/>
      <c r="E35" s="525" t="s">
        <v>498</v>
      </c>
      <c r="F35" s="526"/>
      <c r="G35" s="221"/>
      <c r="H35" s="225"/>
    </row>
    <row r="36" spans="2:8" ht="101.25" customHeight="1" x14ac:dyDescent="0.25">
      <c r="B36" s="220"/>
      <c r="C36" s="527" t="s">
        <v>499</v>
      </c>
      <c r="D36" s="528"/>
      <c r="E36" s="525" t="s">
        <v>500</v>
      </c>
      <c r="F36" s="526"/>
      <c r="G36" s="221"/>
      <c r="H36" s="225"/>
    </row>
    <row r="37" spans="2:8" ht="57" customHeight="1" x14ac:dyDescent="0.25">
      <c r="B37" s="220"/>
      <c r="C37" s="527" t="s">
        <v>501</v>
      </c>
      <c r="D37" s="528"/>
      <c r="E37" s="525" t="s">
        <v>502</v>
      </c>
      <c r="F37" s="526"/>
      <c r="G37" s="221"/>
      <c r="H37" s="225"/>
    </row>
    <row r="38" spans="2:8" ht="6.75" customHeight="1" thickBot="1" x14ac:dyDescent="0.3">
      <c r="B38" s="220"/>
      <c r="C38" s="532"/>
      <c r="D38" s="533"/>
      <c r="E38" s="534"/>
      <c r="F38" s="535"/>
      <c r="G38" s="221"/>
      <c r="H38" s="225"/>
    </row>
    <row r="39" spans="2:8" ht="15.75" thickTop="1" x14ac:dyDescent="0.25">
      <c r="B39" s="220"/>
      <c r="C39" s="226"/>
      <c r="D39" s="226"/>
      <c r="E39" s="227"/>
      <c r="F39" s="227"/>
      <c r="G39" s="221"/>
      <c r="H39" s="225"/>
    </row>
    <row r="40" spans="2:8" ht="21" customHeight="1" x14ac:dyDescent="0.25">
      <c r="B40" s="529" t="s">
        <v>503</v>
      </c>
      <c r="C40" s="530"/>
      <c r="D40" s="530"/>
      <c r="E40" s="530"/>
      <c r="F40" s="530"/>
      <c r="G40" s="530"/>
      <c r="H40" s="531"/>
    </row>
    <row r="41" spans="2:8" ht="20.25" customHeight="1" x14ac:dyDescent="0.25">
      <c r="B41" s="529" t="s">
        <v>504</v>
      </c>
      <c r="C41" s="530"/>
      <c r="D41" s="530"/>
      <c r="E41" s="530"/>
      <c r="F41" s="530"/>
      <c r="G41" s="530"/>
      <c r="H41" s="531"/>
    </row>
    <row r="42" spans="2:8" ht="20.25" customHeight="1" x14ac:dyDescent="0.25">
      <c r="B42" s="529" t="s">
        <v>505</v>
      </c>
      <c r="C42" s="530"/>
      <c r="D42" s="530"/>
      <c r="E42" s="530"/>
      <c r="F42" s="530"/>
      <c r="G42" s="530"/>
      <c r="H42" s="531"/>
    </row>
    <row r="43" spans="2:8" ht="20.25" customHeight="1" x14ac:dyDescent="0.25">
      <c r="B43" s="529" t="s">
        <v>506</v>
      </c>
      <c r="C43" s="530"/>
      <c r="D43" s="530"/>
      <c r="E43" s="530"/>
      <c r="F43" s="530"/>
      <c r="G43" s="530"/>
      <c r="H43" s="531"/>
    </row>
    <row r="44" spans="2:8" x14ac:dyDescent="0.25">
      <c r="B44" s="529" t="s">
        <v>507</v>
      </c>
      <c r="C44" s="530"/>
      <c r="D44" s="530"/>
      <c r="E44" s="530"/>
      <c r="F44" s="530"/>
      <c r="G44" s="530"/>
      <c r="H44" s="531"/>
    </row>
    <row r="45" spans="2:8" ht="15.75" thickBot="1" x14ac:dyDescent="0.3">
      <c r="B45" s="228"/>
      <c r="C45" s="229"/>
      <c r="D45" s="229"/>
      <c r="E45" s="229"/>
      <c r="F45" s="229"/>
      <c r="G45" s="229"/>
      <c r="H45" s="230"/>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zoomScale="60" zoomScaleNormal="60" workbookViewId="0">
      <selection activeCell="F49" sqref="F49:F54"/>
    </sheetView>
  </sheetViews>
  <sheetFormatPr baseColWidth="10" defaultColWidth="11.42578125" defaultRowHeight="16.5" x14ac:dyDescent="0.3"/>
  <cols>
    <col min="1" max="1" width="4" style="258" bestFit="1" customWidth="1"/>
    <col min="2" max="2" width="14.140625" style="258" customWidth="1"/>
    <col min="3" max="3" width="21.5703125" style="258" customWidth="1"/>
    <col min="4" max="4" width="30.42578125" style="258" customWidth="1"/>
    <col min="5" max="5" width="42" style="232" customWidth="1"/>
    <col min="6" max="6" width="19" style="259" customWidth="1"/>
    <col min="7" max="7" width="17.85546875" style="232" customWidth="1"/>
    <col min="8" max="8" width="16.5703125" style="232" customWidth="1"/>
    <col min="9" max="9" width="6.28515625" style="232" bestFit="1" customWidth="1"/>
    <col min="10" max="10" width="27.28515625" style="232" bestFit="1" customWidth="1"/>
    <col min="11" max="11" width="25.28515625" style="232" customWidth="1"/>
    <col min="12" max="12" width="17.5703125" style="232" customWidth="1"/>
    <col min="13" max="13" width="6.28515625" style="232" bestFit="1" customWidth="1"/>
    <col min="14" max="14" width="16" style="232" customWidth="1"/>
    <col min="15" max="15" width="5.85546875" style="441" customWidth="1"/>
    <col min="16" max="16" width="63.28515625" style="232" customWidth="1"/>
    <col min="17" max="17" width="15.140625" style="232" bestFit="1" customWidth="1"/>
    <col min="18" max="18" width="6.85546875" style="232" customWidth="1"/>
    <col min="19" max="19" width="5" style="232" customWidth="1"/>
    <col min="20" max="20" width="5.5703125" style="232" customWidth="1"/>
    <col min="21" max="21" width="7.140625" style="232" customWidth="1"/>
    <col min="22" max="22" width="6.7109375" style="232" customWidth="1"/>
    <col min="23" max="23" width="7.5703125" style="232" customWidth="1"/>
    <col min="24" max="24" width="58.85546875" style="232" hidden="1" customWidth="1"/>
    <col min="25" max="25" width="8.7109375" style="232" customWidth="1"/>
    <col min="26" max="26" width="10.42578125" style="232" customWidth="1"/>
    <col min="27" max="27" width="9.28515625" style="232" customWidth="1"/>
    <col min="28" max="28" width="9.140625" style="232" customWidth="1"/>
    <col min="29" max="29" width="8.42578125" style="232" customWidth="1"/>
    <col min="30" max="30" width="7.28515625" style="232" customWidth="1"/>
    <col min="31" max="31" width="20" style="232" customWidth="1"/>
    <col min="32" max="32" width="15.85546875" style="232" customWidth="1"/>
    <col min="33" max="33" width="20.28515625" style="232" customWidth="1"/>
    <col min="34" max="34" width="19.5703125" style="232" customWidth="1"/>
    <col min="35" max="35" width="17.7109375" style="232" customWidth="1"/>
    <col min="36" max="36" width="14.28515625" style="232" customWidth="1"/>
    <col min="37" max="37" width="41.85546875" style="232" customWidth="1"/>
    <col min="38" max="38" width="42.7109375" style="232" customWidth="1"/>
    <col min="39" max="39" width="31.140625" style="232" customWidth="1"/>
    <col min="40" max="16384" width="11.42578125" style="232"/>
  </cols>
  <sheetData>
    <row r="1" spans="1:68" ht="32.25" customHeight="1" x14ac:dyDescent="0.3">
      <c r="A1" s="552"/>
      <c r="B1" s="553"/>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4"/>
    </row>
    <row r="2" spans="1:68" ht="133.5" customHeight="1" x14ac:dyDescent="0.3">
      <c r="A2" s="555"/>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7"/>
    </row>
    <row r="3" spans="1:68" x14ac:dyDescent="0.3">
      <c r="A3" s="233"/>
      <c r="B3" s="234"/>
      <c r="C3" s="233"/>
      <c r="D3" s="233"/>
      <c r="E3" s="231"/>
      <c r="F3" s="235"/>
      <c r="G3" s="231"/>
      <c r="H3" s="231"/>
      <c r="I3" s="231"/>
      <c r="J3" s="231"/>
      <c r="K3" s="231"/>
      <c r="L3" s="231"/>
      <c r="M3" s="231"/>
      <c r="N3" s="231"/>
      <c r="O3" s="439"/>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row>
    <row r="4" spans="1:68" ht="26.25" customHeight="1" x14ac:dyDescent="0.3">
      <c r="A4" s="539" t="s">
        <v>508</v>
      </c>
      <c r="B4" s="558"/>
      <c r="C4" s="565" t="s">
        <v>273</v>
      </c>
      <c r="D4" s="566"/>
      <c r="E4" s="566"/>
      <c r="F4" s="566"/>
      <c r="G4" s="566"/>
      <c r="H4" s="566"/>
      <c r="I4" s="566"/>
      <c r="J4" s="566"/>
      <c r="K4" s="566"/>
      <c r="L4" s="566"/>
      <c r="M4" s="566"/>
      <c r="N4" s="566"/>
      <c r="O4" s="566"/>
      <c r="P4" s="566"/>
      <c r="Q4" s="566"/>
      <c r="R4" s="566"/>
      <c r="S4" s="566"/>
      <c r="T4" s="566"/>
      <c r="U4" s="566"/>
      <c r="V4" s="567"/>
      <c r="W4" s="372"/>
      <c r="X4" s="372"/>
      <c r="Y4" s="372"/>
      <c r="Z4" s="372"/>
      <c r="AA4" s="372"/>
      <c r="AB4" s="372"/>
      <c r="AC4" s="372"/>
      <c r="AD4" s="372"/>
      <c r="AE4" s="372"/>
      <c r="AF4" s="372"/>
      <c r="AG4" s="372"/>
      <c r="AH4" s="372"/>
      <c r="AI4" s="372"/>
      <c r="AJ4" s="372"/>
      <c r="AK4" s="372"/>
      <c r="AL4" s="372"/>
      <c r="AM4" s="372"/>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row>
    <row r="5" spans="1:68" ht="77.25" customHeight="1" x14ac:dyDescent="0.3">
      <c r="A5" s="539" t="s">
        <v>509</v>
      </c>
      <c r="B5" s="558"/>
      <c r="C5" s="562" t="str">
        <f>IFERROR(INDEX(Tabla10[],MATCH(C4,Tabla10[PROCESOS],0),2),"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4"/>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row>
    <row r="6" spans="1:68" ht="49.5" customHeight="1" x14ac:dyDescent="0.3">
      <c r="A6" s="539" t="s">
        <v>510</v>
      </c>
      <c r="B6" s="540"/>
      <c r="C6" s="559"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row>
    <row r="7" spans="1:68" ht="28.5" customHeight="1" x14ac:dyDescent="0.3">
      <c r="A7" s="541" t="s">
        <v>511</v>
      </c>
      <c r="B7" s="542"/>
      <c r="C7" s="538"/>
      <c r="D7" s="538"/>
      <c r="E7" s="538"/>
      <c r="F7" s="538"/>
      <c r="G7" s="543"/>
      <c r="H7" s="537" t="s">
        <v>512</v>
      </c>
      <c r="I7" s="538"/>
      <c r="J7" s="538"/>
      <c r="K7" s="538"/>
      <c r="L7" s="538"/>
      <c r="M7" s="538"/>
      <c r="N7" s="543"/>
      <c r="O7" s="537" t="s">
        <v>513</v>
      </c>
      <c r="P7" s="538"/>
      <c r="Q7" s="538"/>
      <c r="R7" s="538"/>
      <c r="S7" s="538"/>
      <c r="T7" s="538"/>
      <c r="U7" s="538"/>
      <c r="V7" s="538"/>
      <c r="W7" s="543"/>
      <c r="X7" s="544" t="s">
        <v>514</v>
      </c>
      <c r="Y7" s="545"/>
      <c r="Z7" s="545"/>
      <c r="AA7" s="545"/>
      <c r="AB7" s="545"/>
      <c r="AC7" s="545"/>
      <c r="AD7" s="546"/>
      <c r="AE7" s="537" t="s">
        <v>515</v>
      </c>
      <c r="AF7" s="538"/>
      <c r="AG7" s="538"/>
      <c r="AH7" s="538"/>
      <c r="AI7" s="538"/>
      <c r="AJ7" s="543"/>
      <c r="AK7" s="537" t="s">
        <v>516</v>
      </c>
      <c r="AL7" s="538"/>
      <c r="AM7" s="538"/>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row>
    <row r="8" spans="1:68" ht="16.5" customHeight="1" x14ac:dyDescent="0.3">
      <c r="A8" s="570" t="s">
        <v>517</v>
      </c>
      <c r="B8" s="572" t="s">
        <v>463</v>
      </c>
      <c r="C8" s="551" t="s">
        <v>465</v>
      </c>
      <c r="D8" s="551" t="s">
        <v>467</v>
      </c>
      <c r="E8" s="573" t="s">
        <v>469</v>
      </c>
      <c r="F8" s="550" t="s">
        <v>471</v>
      </c>
      <c r="G8" s="551" t="s">
        <v>518</v>
      </c>
      <c r="H8" s="574" t="s">
        <v>519</v>
      </c>
      <c r="I8" s="569" t="s">
        <v>520</v>
      </c>
      <c r="J8" s="550" t="s">
        <v>521</v>
      </c>
      <c r="K8" s="550" t="s">
        <v>522</v>
      </c>
      <c r="L8" s="568" t="s">
        <v>523</v>
      </c>
      <c r="M8" s="569" t="s">
        <v>520</v>
      </c>
      <c r="N8" s="551" t="s">
        <v>477</v>
      </c>
      <c r="O8" s="547" t="s">
        <v>524</v>
      </c>
      <c r="P8" s="536" t="s">
        <v>479</v>
      </c>
      <c r="Q8" s="550" t="s">
        <v>481</v>
      </c>
      <c r="R8" s="536" t="s">
        <v>525</v>
      </c>
      <c r="S8" s="536"/>
      <c r="T8" s="536"/>
      <c r="U8" s="536"/>
      <c r="V8" s="536"/>
      <c r="W8" s="536"/>
      <c r="X8" s="549" t="s">
        <v>526</v>
      </c>
      <c r="Y8" s="549" t="s">
        <v>527</v>
      </c>
      <c r="Z8" s="549" t="s">
        <v>520</v>
      </c>
      <c r="AA8" s="549" t="s">
        <v>528</v>
      </c>
      <c r="AB8" s="549" t="s">
        <v>520</v>
      </c>
      <c r="AC8" s="549" t="s">
        <v>529</v>
      </c>
      <c r="AD8" s="547" t="s">
        <v>497</v>
      </c>
      <c r="AE8" s="536" t="s">
        <v>515</v>
      </c>
      <c r="AF8" s="536" t="s">
        <v>530</v>
      </c>
      <c r="AG8" s="536" t="s">
        <v>531</v>
      </c>
      <c r="AH8" s="536" t="s">
        <v>532</v>
      </c>
      <c r="AI8" s="536" t="s">
        <v>516</v>
      </c>
      <c r="AJ8" s="536" t="s">
        <v>501</v>
      </c>
      <c r="AK8" s="536" t="s">
        <v>1332</v>
      </c>
      <c r="AL8" s="536" t="s">
        <v>1333</v>
      </c>
      <c r="AM8" s="536" t="s">
        <v>1337</v>
      </c>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row>
    <row r="9" spans="1:68" s="238" customFormat="1" ht="135" customHeight="1" x14ac:dyDescent="0.25">
      <c r="A9" s="571"/>
      <c r="B9" s="572"/>
      <c r="C9" s="536"/>
      <c r="D9" s="536"/>
      <c r="E9" s="572"/>
      <c r="F9" s="551"/>
      <c r="G9" s="536"/>
      <c r="H9" s="551"/>
      <c r="I9" s="537"/>
      <c r="J9" s="551"/>
      <c r="K9" s="551"/>
      <c r="L9" s="537"/>
      <c r="M9" s="537"/>
      <c r="N9" s="536"/>
      <c r="O9" s="548"/>
      <c r="P9" s="536"/>
      <c r="Q9" s="551"/>
      <c r="R9" s="236" t="s">
        <v>533</v>
      </c>
      <c r="S9" s="236" t="s">
        <v>534</v>
      </c>
      <c r="T9" s="236" t="s">
        <v>535</v>
      </c>
      <c r="U9" s="236" t="s">
        <v>536</v>
      </c>
      <c r="V9" s="236" t="s">
        <v>537</v>
      </c>
      <c r="W9" s="236" t="s">
        <v>538</v>
      </c>
      <c r="X9" s="549"/>
      <c r="Y9" s="549"/>
      <c r="Z9" s="549"/>
      <c r="AA9" s="549"/>
      <c r="AB9" s="549"/>
      <c r="AC9" s="549"/>
      <c r="AD9" s="548"/>
      <c r="AE9" s="536"/>
      <c r="AF9" s="536"/>
      <c r="AG9" s="536"/>
      <c r="AH9" s="536"/>
      <c r="AI9" s="536"/>
      <c r="AJ9" s="536"/>
      <c r="AK9" s="536"/>
      <c r="AL9" s="536"/>
      <c r="AM9" s="536"/>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row>
    <row r="10" spans="1:68" s="253" customFormat="1" ht="74.25" x14ac:dyDescent="0.25">
      <c r="A10" s="614">
        <v>1</v>
      </c>
      <c r="B10" s="617" t="s">
        <v>539</v>
      </c>
      <c r="C10" s="617" t="s">
        <v>540</v>
      </c>
      <c r="D10" s="617" t="s">
        <v>541</v>
      </c>
      <c r="E10" s="617" t="s">
        <v>542</v>
      </c>
      <c r="F10" s="617" t="s">
        <v>543</v>
      </c>
      <c r="G10" s="602">
        <v>120</v>
      </c>
      <c r="H10" s="605" t="str">
        <f>IF(G10&lt;=0,"",IF(G10&lt;=2,"Muy Baja",IF(G10&lt;=24,"Baja",IF(G10&lt;=500,"Media",IF(G10&lt;=5000,"Alta","Muy Alta")))))</f>
        <v>Media</v>
      </c>
      <c r="I10" s="578">
        <f>IF(H10="","",IF(H10="Muy Baja",0.2,IF(H10="Baja",0.4,IF(H10="Media",0.6,IF(H10="Alta",0.8,IF(H10="Muy Alta",1,))))))</f>
        <v>0.6</v>
      </c>
      <c r="J10" s="608" t="s">
        <v>544</v>
      </c>
      <c r="K10" s="578"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611" t="str">
        <f>IF(OR(K10='Tabla Impacto'!$C$11,K10='Tabla Impacto'!$D$11),"Leve",IF(OR(K10='Tabla Impacto'!$C$12,K10='Tabla Impacto'!$D$12),"Menor",IF(OR(K10='Tabla Impacto'!$C$13,K10='Tabla Impacto'!$D$13),"Moderado",IF(OR(K10='Tabla Impacto'!$C$14,K10='Tabla Impacto'!$D$14),"Mayor",IF(OR(K10='Tabla Impacto'!$C$15,K10='Tabla Impacto'!$D$15),"Catastrófico","")))))</f>
        <v>Menor</v>
      </c>
      <c r="M10" s="578">
        <f>IF(L10="","",IF(L10="Leve",0.2,IF(L10="Menor",0.4,IF(L10="Moderado",0.6,IF(L10="Mayor",0.8,IF(L10="Catastrófico",1,))))))</f>
        <v>0.4</v>
      </c>
      <c r="N10" s="58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40">
        <v>1</v>
      </c>
      <c r="P10" s="430" t="s">
        <v>545</v>
      </c>
      <c r="Q10" s="431" t="str">
        <f t="shared" ref="Q10:Q41" si="0">IF(OR(R10="Preventivo",R10="Detectivo"),"Probabilidad",IF(R10="Correctivo","Impacto",""))</f>
        <v>Probabilidad</v>
      </c>
      <c r="R10" s="432" t="s">
        <v>546</v>
      </c>
      <c r="S10" s="432" t="s">
        <v>547</v>
      </c>
      <c r="T10" s="433" t="str">
        <f t="shared" ref="T10:T41" si="1">IF(AND(R10="Preventivo",S10="Automático"),"50%",IF(AND(R10="Preventivo",S10="Manual"),"40%",IF(AND(R10="Detectivo",S10="Automático"),"40%",IF(AND(R10="Detectivo",S10="Manual"),"30%",IF(AND(R10="Correctivo",S10="Automático"),"35%",IF(AND(R10="Correctivo",S10="Manual"),"25%",""))))))</f>
        <v>40%</v>
      </c>
      <c r="U10" s="432" t="s">
        <v>548</v>
      </c>
      <c r="V10" s="432" t="s">
        <v>549</v>
      </c>
      <c r="W10" s="432" t="s">
        <v>550</v>
      </c>
      <c r="X10" s="434">
        <f>IFERROR(IF(Q10="Probabilidad",(I10-(+I10*T10)),IF(Q10="Impacto",I10,"")),"")</f>
        <v>0.36</v>
      </c>
      <c r="Y10" s="435" t="str">
        <f>IFERROR(IF(X10="","",IF(X10&lt;=0.2,"Muy Baja",IF(X10&lt;=0.4,"Baja",IF(X10&lt;=0.6,"Media",IF(X10&lt;=0.8,"Alta","Muy Alta"))))),"")</f>
        <v>Baja</v>
      </c>
      <c r="Z10" s="436">
        <f t="shared" ref="Z10:Z41" si="2">+X10</f>
        <v>0.36</v>
      </c>
      <c r="AA10" s="435" t="str">
        <f>IFERROR(IF(AB10="","",IF(AB10&lt;=0.2,"Leve",IF(AB10&lt;=0.4,"Menor",IF(AB10&lt;=0.6,"Moderado",IF(AB10&lt;=0.8,"Mayor","Catastrófico"))))),"")</f>
        <v>Menor</v>
      </c>
      <c r="AB10" s="436">
        <f>IFERROR(IF(Q10="Impacto",(M10-(+M10*T10)),IF(Q10="Probabilidad",M10,"")),"")</f>
        <v>0.4</v>
      </c>
      <c r="AC10" s="437"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8"/>
      <c r="AE10" s="249"/>
      <c r="AF10" s="250"/>
      <c r="AG10" s="251"/>
      <c r="AH10" s="251"/>
      <c r="AI10" s="249"/>
      <c r="AJ10" s="250"/>
      <c r="AK10" s="446"/>
      <c r="AL10" s="444"/>
      <c r="AM10" s="250"/>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row>
    <row r="11" spans="1:68" ht="114" x14ac:dyDescent="0.3">
      <c r="A11" s="615"/>
      <c r="B11" s="618"/>
      <c r="C11" s="618"/>
      <c r="D11" s="618"/>
      <c r="E11" s="618"/>
      <c r="F11" s="618"/>
      <c r="G11" s="603"/>
      <c r="H11" s="606"/>
      <c r="I11" s="579"/>
      <c r="J11" s="609"/>
      <c r="K11" s="579">
        <f>IF(NOT(ISERROR(MATCH(J11,_xlfn.ANCHORARRAY(E22),0))),I24&amp;"Por favor no seleccionar los criterios de impacto",J11)</f>
        <v>0</v>
      </c>
      <c r="L11" s="612"/>
      <c r="M11" s="579"/>
      <c r="N11" s="582"/>
      <c r="O11" s="440">
        <v>2</v>
      </c>
      <c r="P11" s="430" t="s">
        <v>551</v>
      </c>
      <c r="Q11" s="431" t="str">
        <f t="shared" si="0"/>
        <v>Probabilidad</v>
      </c>
      <c r="R11" s="432" t="s">
        <v>552</v>
      </c>
      <c r="S11" s="432" t="s">
        <v>547</v>
      </c>
      <c r="T11" s="433" t="str">
        <f t="shared" si="1"/>
        <v>30%</v>
      </c>
      <c r="U11" s="432" t="s">
        <v>548</v>
      </c>
      <c r="V11" s="432" t="s">
        <v>549</v>
      </c>
      <c r="W11" s="432" t="s">
        <v>550</v>
      </c>
      <c r="X11" s="434">
        <f>IFERROR(IF(AND(Q10="Probabilidad",Q11="Probabilidad"),(Z10-(+Z10*T11)),IF(Q11="Probabilidad",(I10-(+I10*T11)),IF(Q11="Impacto",Z10,""))),"")</f>
        <v>0.252</v>
      </c>
      <c r="Y11" s="435" t="str">
        <f t="shared" ref="Y11:Y69" si="4">IFERROR(IF(X11="","",IF(X11&lt;=0.2,"Muy Baja",IF(X11&lt;=0.4,"Baja",IF(X11&lt;=0.6,"Media",IF(X11&lt;=0.8,"Alta","Muy Alta"))))),"")</f>
        <v>Baja</v>
      </c>
      <c r="Z11" s="436">
        <f t="shared" si="2"/>
        <v>0.252</v>
      </c>
      <c r="AA11" s="435" t="str">
        <f t="shared" ref="AA11:AA69" si="5">IFERROR(IF(AB11="","",IF(AB11&lt;=0.2,"Leve",IF(AB11&lt;=0.4,"Menor",IF(AB11&lt;=0.6,"Moderado",IF(AB11&lt;=0.8,"Mayor","Catastrófico"))))),"")</f>
        <v>Menor</v>
      </c>
      <c r="AB11" s="436">
        <f>IFERROR(IF(AND(Q10="Impacto",Q11="Impacto"),(AB10-(+AB10*T11)),IF(Q11="Impacto",(M10-(+M10*T11)),IF(Q11="Probabilidad",AB10,""))),"")</f>
        <v>0.4</v>
      </c>
      <c r="AC11" s="437" t="str">
        <f t="shared" si="3"/>
        <v>Moderado</v>
      </c>
      <c r="AD11" s="438"/>
      <c r="AE11" s="249"/>
      <c r="AF11" s="250"/>
      <c r="AG11" s="251"/>
      <c r="AH11" s="251"/>
      <c r="AI11" s="249"/>
      <c r="AJ11" s="250"/>
      <c r="AK11" s="446"/>
      <c r="AL11" s="444"/>
      <c r="AM11" s="250"/>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row>
    <row r="12" spans="1:68" ht="114" x14ac:dyDescent="0.3">
      <c r="A12" s="615"/>
      <c r="B12" s="618"/>
      <c r="C12" s="618"/>
      <c r="D12" s="618"/>
      <c r="E12" s="618"/>
      <c r="F12" s="618"/>
      <c r="G12" s="603"/>
      <c r="H12" s="606"/>
      <c r="I12" s="579"/>
      <c r="J12" s="609"/>
      <c r="K12" s="579">
        <f>IF(NOT(ISERROR(MATCH(J12,_xlfn.ANCHORARRAY(E23),0))),I25&amp;"Por favor no seleccionar los criterios de impacto",J12)</f>
        <v>0</v>
      </c>
      <c r="L12" s="612"/>
      <c r="M12" s="579"/>
      <c r="N12" s="582"/>
      <c r="O12" s="440">
        <v>3</v>
      </c>
      <c r="P12" s="430" t="s">
        <v>553</v>
      </c>
      <c r="Q12" s="431" t="str">
        <f t="shared" si="0"/>
        <v>Probabilidad</v>
      </c>
      <c r="R12" s="432" t="s">
        <v>546</v>
      </c>
      <c r="S12" s="432" t="s">
        <v>547</v>
      </c>
      <c r="T12" s="433" t="str">
        <f t="shared" si="1"/>
        <v>40%</v>
      </c>
      <c r="U12" s="432" t="s">
        <v>548</v>
      </c>
      <c r="V12" s="432" t="s">
        <v>554</v>
      </c>
      <c r="W12" s="432" t="s">
        <v>550</v>
      </c>
      <c r="X12" s="434">
        <f>IFERROR(IF(AND(Q11="Probabilidad",Q12="Probabilidad"),(Z11-(+Z11*T12)),IF(AND(Q11="Impacto",Q12="Probabilidad"),(Z10-(+Z10*T12)),IF(Q12="Impacto",Z11,""))),"")</f>
        <v>0.1512</v>
      </c>
      <c r="Y12" s="435" t="str">
        <f t="shared" si="4"/>
        <v>Muy Baja</v>
      </c>
      <c r="Z12" s="436">
        <f t="shared" si="2"/>
        <v>0.1512</v>
      </c>
      <c r="AA12" s="435" t="str">
        <f t="shared" si="5"/>
        <v>Menor</v>
      </c>
      <c r="AB12" s="436">
        <f>IFERROR(IF(AND(Q11="Impacto",Q12="Impacto"),(AB11-(+AB11*T12)),IF(AND(Q11="Probabilidad",Q12="Impacto"),(AB10-(+AB10*T12)),IF(Q12="Probabilidad",AB11,""))),"")</f>
        <v>0.4</v>
      </c>
      <c r="AC12" s="437" t="str">
        <f t="shared" si="3"/>
        <v>Bajo</v>
      </c>
      <c r="AD12" s="438"/>
      <c r="AE12" s="249"/>
      <c r="AF12" s="250"/>
      <c r="AG12" s="251"/>
      <c r="AH12" s="251"/>
      <c r="AI12" s="249"/>
      <c r="AJ12" s="250"/>
      <c r="AK12" s="444"/>
      <c r="AL12" s="444"/>
      <c r="AM12" s="250"/>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row>
    <row r="13" spans="1:68" ht="114" x14ac:dyDescent="0.3">
      <c r="A13" s="615"/>
      <c r="B13" s="618"/>
      <c r="C13" s="618"/>
      <c r="D13" s="618"/>
      <c r="E13" s="618"/>
      <c r="F13" s="618"/>
      <c r="G13" s="603"/>
      <c r="H13" s="606"/>
      <c r="I13" s="579"/>
      <c r="J13" s="609"/>
      <c r="K13" s="579">
        <f>IF(NOT(ISERROR(MATCH(J13,_xlfn.ANCHORARRAY(E24),0))),I26&amp;"Por favor no seleccionar los criterios de impacto",J13)</f>
        <v>0</v>
      </c>
      <c r="L13" s="612"/>
      <c r="M13" s="579"/>
      <c r="N13" s="582"/>
      <c r="O13" s="440">
        <v>4</v>
      </c>
      <c r="P13" s="430" t="s">
        <v>555</v>
      </c>
      <c r="Q13" s="431" t="str">
        <f t="shared" si="0"/>
        <v>Impacto</v>
      </c>
      <c r="R13" s="432" t="s">
        <v>556</v>
      </c>
      <c r="S13" s="432" t="s">
        <v>547</v>
      </c>
      <c r="T13" s="433" t="str">
        <f t="shared" si="1"/>
        <v>25%</v>
      </c>
      <c r="U13" s="432" t="s">
        <v>548</v>
      </c>
      <c r="V13" s="432" t="s">
        <v>554</v>
      </c>
      <c r="W13" s="432" t="s">
        <v>550</v>
      </c>
      <c r="X13" s="434">
        <f>IFERROR(IF(AND(Q12="Probabilidad",Q13="Probabilidad"),(Z12-(+Z12*T13)),IF(AND(Q12="Impacto",Q13="Probabilidad"),(Z11-(+Z11*T13)),IF(Q13="Impacto",Z12,""))),"")</f>
        <v>0.1512</v>
      </c>
      <c r="Y13" s="435" t="str">
        <f t="shared" si="4"/>
        <v>Muy Baja</v>
      </c>
      <c r="Z13" s="436">
        <f t="shared" si="2"/>
        <v>0.1512</v>
      </c>
      <c r="AA13" s="435" t="str">
        <f t="shared" si="5"/>
        <v>Menor</v>
      </c>
      <c r="AB13" s="436">
        <f>IFERROR(IF(AND(Q12="Impacto",Q13="Impacto"),(AB12-(+AB12*T13)),IF(AND(Q12="Probabilidad",Q13="Impacto"),(AB11-(+AB11*T13)),IF(Q13="Probabilidad",AB12,""))),"")</f>
        <v>0.30000000000000004</v>
      </c>
      <c r="AC13" s="437" t="str">
        <f t="shared" si="3"/>
        <v>Bajo</v>
      </c>
      <c r="AD13" s="438" t="s">
        <v>557</v>
      </c>
      <c r="AE13" s="249"/>
      <c r="AF13" s="250"/>
      <c r="AG13" s="251"/>
      <c r="AH13" s="251"/>
      <c r="AI13" s="249"/>
      <c r="AJ13" s="250"/>
      <c r="AK13" s="444"/>
      <c r="AL13" s="444"/>
      <c r="AM13" s="250"/>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row>
    <row r="14" spans="1:68" x14ac:dyDescent="0.3">
      <c r="A14" s="615"/>
      <c r="B14" s="618"/>
      <c r="C14" s="618"/>
      <c r="D14" s="618"/>
      <c r="E14" s="618"/>
      <c r="F14" s="618"/>
      <c r="G14" s="603"/>
      <c r="H14" s="606"/>
      <c r="I14" s="579"/>
      <c r="J14" s="609"/>
      <c r="K14" s="579">
        <f>IF(NOT(ISERROR(MATCH(J14,_xlfn.ANCHORARRAY(E25),0))),I27&amp;"Por favor no seleccionar los criterios de impacto",J14)</f>
        <v>0</v>
      </c>
      <c r="L14" s="612"/>
      <c r="M14" s="579"/>
      <c r="N14" s="582"/>
      <c r="O14" s="440">
        <v>5</v>
      </c>
      <c r="P14" s="456"/>
      <c r="Q14" s="431" t="str">
        <f t="shared" si="0"/>
        <v/>
      </c>
      <c r="R14" s="432"/>
      <c r="S14" s="432"/>
      <c r="T14" s="433" t="str">
        <f t="shared" si="1"/>
        <v/>
      </c>
      <c r="U14" s="432"/>
      <c r="V14" s="432"/>
      <c r="W14" s="432"/>
      <c r="X14" s="434" t="str">
        <f>IFERROR(IF(AND(Q13="Probabilidad",Q14="Probabilidad"),(Z13-(+Z13*T14)),IF(AND(Q13="Impacto",Q14="Probabilidad"),(Z12-(+Z12*T14)),IF(Q14="Impacto",Z13,""))),"")</f>
        <v/>
      </c>
      <c r="Y14" s="435" t="str">
        <f t="shared" si="4"/>
        <v/>
      </c>
      <c r="Z14" s="436" t="str">
        <f t="shared" si="2"/>
        <v/>
      </c>
      <c r="AA14" s="435" t="str">
        <f t="shared" si="5"/>
        <v/>
      </c>
      <c r="AB14" s="436" t="str">
        <f>IFERROR(IF(AND(Q13="Impacto",Q14="Impacto"),(AB13-(+AB13*T14)),IF(AND(Q13="Probabilidad",Q14="Impacto"),(AB12-(+AB12*T14)),IF(Q14="Probabilidad",AB13,""))),"")</f>
        <v/>
      </c>
      <c r="AC14" s="437" t="str">
        <f t="shared" si="3"/>
        <v/>
      </c>
      <c r="AD14" s="438"/>
      <c r="AE14" s="249"/>
      <c r="AF14" s="250"/>
      <c r="AG14" s="251"/>
      <c r="AH14" s="251"/>
      <c r="AI14" s="249"/>
      <c r="AJ14" s="250"/>
      <c r="AK14" s="250"/>
      <c r="AL14" s="250"/>
      <c r="AM14" s="250"/>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row>
    <row r="15" spans="1:68" x14ac:dyDescent="0.3">
      <c r="A15" s="616"/>
      <c r="B15" s="619"/>
      <c r="C15" s="619"/>
      <c r="D15" s="619"/>
      <c r="E15" s="619"/>
      <c r="F15" s="619"/>
      <c r="G15" s="604"/>
      <c r="H15" s="607"/>
      <c r="I15" s="580"/>
      <c r="J15" s="610"/>
      <c r="K15" s="580">
        <f>IF(NOT(ISERROR(MATCH(J15,_xlfn.ANCHORARRAY(E26),0))),I28&amp;"Por favor no seleccionar los criterios de impacto",J15)</f>
        <v>0</v>
      </c>
      <c r="L15" s="613"/>
      <c r="M15" s="580"/>
      <c r="N15" s="583"/>
      <c r="O15" s="440">
        <v>6</v>
      </c>
      <c r="P15" s="456"/>
      <c r="Q15" s="431" t="str">
        <f t="shared" si="0"/>
        <v/>
      </c>
      <c r="R15" s="432"/>
      <c r="S15" s="432"/>
      <c r="T15" s="433" t="str">
        <f t="shared" si="1"/>
        <v/>
      </c>
      <c r="U15" s="432"/>
      <c r="V15" s="432"/>
      <c r="W15" s="432"/>
      <c r="X15" s="434" t="str">
        <f>IFERROR(IF(AND(Q14="Probabilidad",Q15="Probabilidad"),(Z14-(+Z14*T15)),IF(AND(Q14="Impacto",Q15="Probabilidad"),(Z13-(+Z13*T15)),IF(Q15="Impacto",Z14,""))),"")</f>
        <v/>
      </c>
      <c r="Y15" s="435" t="str">
        <f t="shared" si="4"/>
        <v/>
      </c>
      <c r="Z15" s="436" t="str">
        <f t="shared" si="2"/>
        <v/>
      </c>
      <c r="AA15" s="435" t="str">
        <f t="shared" si="5"/>
        <v/>
      </c>
      <c r="AB15" s="436" t="str">
        <f>IFERROR(IF(AND(Q14="Impacto",Q15="Impacto"),(AB14-(+AB14*T15)),IF(AND(Q14="Probabilidad",Q15="Impacto"),(AB13-(+AB13*T15)),IF(Q15="Probabilidad",AB14,""))),"")</f>
        <v/>
      </c>
      <c r="AC15" s="437" t="str">
        <f t="shared" si="3"/>
        <v/>
      </c>
      <c r="AD15" s="438"/>
      <c r="AE15" s="249"/>
      <c r="AF15" s="250"/>
      <c r="AG15" s="251"/>
      <c r="AH15" s="251"/>
      <c r="AI15" s="249"/>
      <c r="AJ15" s="250"/>
      <c r="AK15" s="250"/>
      <c r="AL15" s="250"/>
      <c r="AM15" s="250"/>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row>
    <row r="16" spans="1:68" ht="128.25" x14ac:dyDescent="0.3">
      <c r="A16" s="584">
        <v>2</v>
      </c>
      <c r="B16" s="587" t="s">
        <v>539</v>
      </c>
      <c r="C16" s="587" t="s">
        <v>558</v>
      </c>
      <c r="D16" s="590" t="s">
        <v>559</v>
      </c>
      <c r="E16" s="593" t="s">
        <v>560</v>
      </c>
      <c r="F16" s="587" t="s">
        <v>561</v>
      </c>
      <c r="G16" s="596">
        <v>120</v>
      </c>
      <c r="H16" s="599" t="str">
        <f t="shared" ref="H16" si="6">IF(G16&lt;=0,"",IF(G16&lt;=2,"Muy Baja",IF(G16&lt;=24,"Baja",IF(G16&lt;=500,"Media",IF(G16&lt;=5000,"Alta","Muy Alta")))))</f>
        <v>Media</v>
      </c>
      <c r="I16" s="623">
        <f t="shared" ref="I16" si="7">IF(H16="","",IF(H16="Muy Baja",0.2,IF(H16="Baja",0.4,IF(H16="Media",0.6,IF(H16="Alta",0.8,IF(H16="Muy Alta",1,))))))</f>
        <v>0.6</v>
      </c>
      <c r="J16" s="626" t="s">
        <v>544</v>
      </c>
      <c r="K16" s="623" t="str">
        <f>IF(NOT(ISERROR(MATCH(J16,'Tabla Impacto'!$B$221:$B$223,0))),'Tabla Impacto'!$F$223&amp;"Por favor no seleccionar los criterios de impacto(Afectación Económica o presupuestal y Pérdida Reputacional)",J16)</f>
        <v xml:space="preserve">     El riesgo afecta la imagen de la entidad internamente, de conocimiento general, nivel interno, de junta dircetiva y accionistas y/o de provedores</v>
      </c>
      <c r="L16" s="629" t="str">
        <f>IF(OR(K16='Tabla Impacto'!$C$11,K16='Tabla Impacto'!$D$11),"Leve",IF(OR(K16='Tabla Impacto'!$C$12,K16='Tabla Impacto'!$D$12),"Menor",IF(OR(K16='Tabla Impacto'!$C$13,K16='Tabla Impacto'!$D$13),"Moderado",IF(OR(K16='Tabla Impacto'!$C$14,K16='Tabla Impacto'!$D$14),"Mayor",IF(OR(K16='Tabla Impacto'!$C$15,K16='Tabla Impacto'!$D$15),"Catastrófico","")))))</f>
        <v>Menor</v>
      </c>
      <c r="M16" s="623">
        <f t="shared" ref="M16" si="8">IF(L16="","",IF(L16="Leve",0.2,IF(L16="Menor",0.4,IF(L16="Moderado",0.6,IF(L16="Mayor",0.8,IF(L16="Catastrófico",1,))))))</f>
        <v>0.4</v>
      </c>
      <c r="N16" s="575" t="str">
        <f t="shared" ref="N16" si="9">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47">
        <v>1</v>
      </c>
      <c r="P16" s="448" t="s">
        <v>562</v>
      </c>
      <c r="Q16" s="461" t="str">
        <f t="shared" si="0"/>
        <v>Probabilidad</v>
      </c>
      <c r="R16" s="462" t="s">
        <v>546</v>
      </c>
      <c r="S16" s="462" t="s">
        <v>547</v>
      </c>
      <c r="T16" s="463" t="str">
        <f t="shared" si="1"/>
        <v>40%</v>
      </c>
      <c r="U16" s="462" t="s">
        <v>548</v>
      </c>
      <c r="V16" s="462" t="s">
        <v>549</v>
      </c>
      <c r="W16" s="462"/>
      <c r="X16" s="464">
        <f>IFERROR(IF(Q16="Probabilidad",(I16-(+I16*T16)),IF(Q16="Impacto",I16,"")),"")</f>
        <v>0.36</v>
      </c>
      <c r="Y16" s="457" t="str">
        <f>IFERROR(IF(X16="","",IF(X16&lt;=0.2,"Muy Baja",IF(X16&lt;=0.4,"Baja",IF(X16&lt;=0.6,"Media",IF(X16&lt;=0.8,"Alta","Muy Alta"))))),"")</f>
        <v>Baja</v>
      </c>
      <c r="Z16" s="458">
        <f t="shared" si="2"/>
        <v>0.36</v>
      </c>
      <c r="AA16" s="457" t="str">
        <f>IFERROR(IF(AB16="","",IF(AB16&lt;=0.2,"Leve",IF(AB16&lt;=0.4,"Menor",IF(AB16&lt;=0.6,"Moderado",IF(AB16&lt;=0.8,"Mayor","Catastrófico"))))),"")</f>
        <v>Menor</v>
      </c>
      <c r="AB16" s="458">
        <f>IFERROR(IF(Q16="Impacto",(M16-(+M16*T16)),IF(Q16="Probabilidad",M16,"")),"")</f>
        <v>0.4</v>
      </c>
      <c r="AC16" s="459" t="str">
        <f t="shared" si="3"/>
        <v>Moderado</v>
      </c>
      <c r="AD16" s="460"/>
      <c r="AE16" s="249"/>
      <c r="AF16" s="250"/>
      <c r="AG16" s="251"/>
      <c r="AH16" s="251"/>
      <c r="AI16" s="249"/>
      <c r="AJ16" s="250"/>
      <c r="AK16" s="250"/>
      <c r="AL16" s="250"/>
      <c r="AM16" s="250"/>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row>
    <row r="17" spans="1:68" ht="137.25" customHeight="1" x14ac:dyDescent="0.3">
      <c r="A17" s="585"/>
      <c r="B17" s="588"/>
      <c r="C17" s="588"/>
      <c r="D17" s="591"/>
      <c r="E17" s="594"/>
      <c r="F17" s="588"/>
      <c r="G17" s="597"/>
      <c r="H17" s="600"/>
      <c r="I17" s="624"/>
      <c r="J17" s="627"/>
      <c r="K17" s="624">
        <f>IF(NOT(ISERROR(MATCH(J17,_xlfn.ANCHORARRAY(E28),0))),I30&amp;"Por favor no seleccionar los criterios de impacto",J17)</f>
        <v>0</v>
      </c>
      <c r="L17" s="630"/>
      <c r="M17" s="624"/>
      <c r="N17" s="576"/>
      <c r="O17" s="447">
        <v>2</v>
      </c>
      <c r="P17" s="466" t="s">
        <v>563</v>
      </c>
      <c r="Q17" s="461" t="str">
        <f t="shared" si="0"/>
        <v>Probabilidad</v>
      </c>
      <c r="R17" s="462" t="s">
        <v>552</v>
      </c>
      <c r="S17" s="462" t="s">
        <v>547</v>
      </c>
      <c r="T17" s="463" t="str">
        <f t="shared" si="1"/>
        <v>30%</v>
      </c>
      <c r="U17" s="462" t="s">
        <v>548</v>
      </c>
      <c r="V17" s="462" t="s">
        <v>549</v>
      </c>
      <c r="W17" s="462"/>
      <c r="X17" s="464">
        <f>IFERROR(IF(AND(Q16="Probabilidad",Q17="Probabilidad"),(Z16-(+Z16*T17)),IF(Q17="Probabilidad",(I16-(+I16*T17)),IF(Q17="Impacto",Z16,""))),"")</f>
        <v>0.252</v>
      </c>
      <c r="Y17" s="457" t="str">
        <f t="shared" si="4"/>
        <v>Baja</v>
      </c>
      <c r="Z17" s="458">
        <f t="shared" si="2"/>
        <v>0.252</v>
      </c>
      <c r="AA17" s="457" t="str">
        <f t="shared" si="5"/>
        <v>Menor</v>
      </c>
      <c r="AB17" s="458">
        <f>IFERROR(IF(AND(Q16="Impacto",Q17="Impacto"),(AB16-(+AB16*T17)),IF(Q17="Impacto",(M16-(+M16*T17)),IF(Q17="Probabilidad",AB16,""))),"")</f>
        <v>0.4</v>
      </c>
      <c r="AC17" s="459" t="str">
        <f t="shared" si="3"/>
        <v>Moderado</v>
      </c>
      <c r="AD17" s="460"/>
      <c r="AE17" s="249"/>
      <c r="AF17" s="250"/>
      <c r="AG17" s="251"/>
      <c r="AH17" s="251"/>
      <c r="AI17" s="249"/>
      <c r="AJ17" s="250"/>
      <c r="AK17" s="250"/>
      <c r="AL17" s="250"/>
      <c r="AM17" s="250"/>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row>
    <row r="18" spans="1:68" ht="142.5" customHeight="1" x14ac:dyDescent="0.3">
      <c r="A18" s="585"/>
      <c r="B18" s="588"/>
      <c r="C18" s="588"/>
      <c r="D18" s="591"/>
      <c r="E18" s="594"/>
      <c r="F18" s="588"/>
      <c r="G18" s="597"/>
      <c r="H18" s="600"/>
      <c r="I18" s="624"/>
      <c r="J18" s="627"/>
      <c r="K18" s="624">
        <f>IF(NOT(ISERROR(MATCH(J18,_xlfn.ANCHORARRAY(E29),0))),I31&amp;"Por favor no seleccionar los criterios de impacto",J18)</f>
        <v>0</v>
      </c>
      <c r="L18" s="630"/>
      <c r="M18" s="624"/>
      <c r="N18" s="576"/>
      <c r="O18" s="447">
        <v>3</v>
      </c>
      <c r="P18" s="467" t="s">
        <v>564</v>
      </c>
      <c r="Q18" s="461" t="str">
        <f t="shared" si="0"/>
        <v>Probabilidad</v>
      </c>
      <c r="R18" s="462" t="s">
        <v>546</v>
      </c>
      <c r="S18" s="462" t="s">
        <v>547</v>
      </c>
      <c r="T18" s="463" t="str">
        <f t="shared" si="1"/>
        <v>40%</v>
      </c>
      <c r="U18" s="462" t="s">
        <v>548</v>
      </c>
      <c r="V18" s="462" t="s">
        <v>549</v>
      </c>
      <c r="W18" s="462"/>
      <c r="X18" s="464">
        <f>IFERROR(IF(AND(Q17="Probabilidad",Q18="Probabilidad"),(Z17-(+Z17*T18)),IF(AND(Q17="Impacto",Q18="Probabilidad"),(Z16-(+Z16*T18)),IF(Q18="Impacto",Z17,""))),"")</f>
        <v>0.1512</v>
      </c>
      <c r="Y18" s="457" t="str">
        <f t="shared" si="4"/>
        <v>Muy Baja</v>
      </c>
      <c r="Z18" s="458">
        <f t="shared" si="2"/>
        <v>0.1512</v>
      </c>
      <c r="AA18" s="457" t="str">
        <f t="shared" si="5"/>
        <v>Menor</v>
      </c>
      <c r="AB18" s="458">
        <f>IFERROR(IF(AND(Q17="Impacto",Q18="Impacto"),(AB17-(+AB17*T18)),IF(AND(Q17="Probabilidad",Q18="Impacto"),(AB16-(+AB16*T18)),IF(Q18="Probabilidad",AB17,""))),"")</f>
        <v>0.4</v>
      </c>
      <c r="AC18" s="459" t="str">
        <f t="shared" si="3"/>
        <v>Bajo</v>
      </c>
      <c r="AD18" s="460" t="s">
        <v>557</v>
      </c>
      <c r="AE18" s="249"/>
      <c r="AF18" s="250"/>
      <c r="AG18" s="251"/>
      <c r="AH18" s="251"/>
      <c r="AI18" s="249"/>
      <c r="AJ18" s="250"/>
      <c r="AK18" s="250"/>
      <c r="AL18" s="250"/>
      <c r="AM18" s="250"/>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row>
    <row r="19" spans="1:68" x14ac:dyDescent="0.3">
      <c r="A19" s="585"/>
      <c r="B19" s="588"/>
      <c r="C19" s="588"/>
      <c r="D19" s="591"/>
      <c r="E19" s="594"/>
      <c r="F19" s="588"/>
      <c r="G19" s="597"/>
      <c r="H19" s="600"/>
      <c r="I19" s="624"/>
      <c r="J19" s="627"/>
      <c r="K19" s="624">
        <f>IF(NOT(ISERROR(MATCH(J19,_xlfn.ANCHORARRAY(E30),0))),I32&amp;"Por favor no seleccionar los criterios de impacto",J19)</f>
        <v>0</v>
      </c>
      <c r="L19" s="630"/>
      <c r="M19" s="624"/>
      <c r="N19" s="576"/>
      <c r="O19" s="447">
        <v>4</v>
      </c>
      <c r="P19" s="466"/>
      <c r="Q19" s="449" t="str">
        <f t="shared" si="0"/>
        <v/>
      </c>
      <c r="R19" s="450"/>
      <c r="S19" s="450"/>
      <c r="T19" s="451" t="str">
        <f t="shared" si="1"/>
        <v/>
      </c>
      <c r="U19" s="450"/>
      <c r="V19" s="450"/>
      <c r="W19" s="450"/>
      <c r="X19" s="452" t="str">
        <f>IFERROR(IF(AND(Q18="Probabilidad",Q19="Probabilidad"),(Z18-(+Z18*T19)),IF(AND(Q18="Impacto",Q19="Probabilidad"),(Z17-(+Z17*T19)),IF(Q19="Impacto",Z18,""))),"")</f>
        <v/>
      </c>
      <c r="Y19" s="453" t="str">
        <f t="shared" si="4"/>
        <v/>
      </c>
      <c r="Z19" s="454" t="str">
        <f t="shared" si="2"/>
        <v/>
      </c>
      <c r="AA19" s="453" t="str">
        <f t="shared" si="5"/>
        <v/>
      </c>
      <c r="AB19" s="454" t="str">
        <f>IFERROR(IF(AND(Q18="Impacto",Q19="Impacto"),(AB18-(+AB18*T19)),IF(AND(Q18="Probabilidad",Q19="Impacto"),(AB17-(+AB17*T19)),IF(Q19="Probabilidad",AB18,""))),"")</f>
        <v/>
      </c>
      <c r="AC19" s="455" t="str">
        <f t="shared" si="3"/>
        <v/>
      </c>
      <c r="AD19" s="248"/>
      <c r="AE19" s="249"/>
      <c r="AF19" s="250"/>
      <c r="AG19" s="251"/>
      <c r="AH19" s="251"/>
      <c r="AI19" s="249"/>
      <c r="AJ19" s="250"/>
      <c r="AK19" s="250"/>
      <c r="AL19" s="250"/>
      <c r="AM19" s="250"/>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row>
    <row r="20" spans="1:68" x14ac:dyDescent="0.3">
      <c r="A20" s="585"/>
      <c r="B20" s="588"/>
      <c r="C20" s="588"/>
      <c r="D20" s="591"/>
      <c r="E20" s="594"/>
      <c r="F20" s="588"/>
      <c r="G20" s="597"/>
      <c r="H20" s="600"/>
      <c r="I20" s="624"/>
      <c r="J20" s="627"/>
      <c r="K20" s="624">
        <f>IF(NOT(ISERROR(MATCH(J20,_xlfn.ANCHORARRAY(E31),0))),I33&amp;"Por favor no seleccionar los criterios de impacto",J20)</f>
        <v>0</v>
      </c>
      <c r="L20" s="630"/>
      <c r="M20" s="624"/>
      <c r="N20" s="576"/>
      <c r="O20" s="447">
        <v>5</v>
      </c>
      <c r="P20" s="466"/>
      <c r="Q20" s="449" t="str">
        <f t="shared" si="0"/>
        <v/>
      </c>
      <c r="R20" s="450"/>
      <c r="S20" s="450"/>
      <c r="T20" s="451" t="str">
        <f t="shared" si="1"/>
        <v/>
      </c>
      <c r="U20" s="450"/>
      <c r="V20" s="450"/>
      <c r="W20" s="450"/>
      <c r="X20" s="452" t="str">
        <f>IFERROR(IF(AND(Q19="Probabilidad",Q20="Probabilidad"),(Z19-(+Z19*T20)),IF(AND(Q19="Impacto",Q20="Probabilidad"),(Z18-(+Z18*T20)),IF(Q20="Impacto",Z19,""))),"")</f>
        <v/>
      </c>
      <c r="Y20" s="453" t="str">
        <f t="shared" si="4"/>
        <v/>
      </c>
      <c r="Z20" s="454" t="str">
        <f t="shared" si="2"/>
        <v/>
      </c>
      <c r="AA20" s="453" t="str">
        <f t="shared" si="5"/>
        <v/>
      </c>
      <c r="AB20" s="454" t="str">
        <f>IFERROR(IF(AND(Q19="Impacto",Q20="Impacto"),(AB19-(+AB19*T20)),IF(AND(Q19="Probabilidad",Q20="Impacto"),(AB18-(+AB18*T20)),IF(Q20="Probabilidad",AB19,""))),"")</f>
        <v/>
      </c>
      <c r="AC20" s="455" t="str">
        <f t="shared" si="3"/>
        <v/>
      </c>
      <c r="AD20" s="248"/>
      <c r="AE20" s="249"/>
      <c r="AF20" s="250"/>
      <c r="AG20" s="251"/>
      <c r="AH20" s="251"/>
      <c r="AI20" s="249"/>
      <c r="AJ20" s="250"/>
      <c r="AK20" s="250"/>
      <c r="AL20" s="250"/>
      <c r="AM20" s="250"/>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row>
    <row r="21" spans="1:68" x14ac:dyDescent="0.3">
      <c r="A21" s="586"/>
      <c r="B21" s="589"/>
      <c r="C21" s="589"/>
      <c r="D21" s="592"/>
      <c r="E21" s="595"/>
      <c r="F21" s="589"/>
      <c r="G21" s="598"/>
      <c r="H21" s="601"/>
      <c r="I21" s="625"/>
      <c r="J21" s="628"/>
      <c r="K21" s="625">
        <f>IF(NOT(ISERROR(MATCH(J21,_xlfn.ANCHORARRAY(E32),0))),I34&amp;"Por favor no seleccionar los criterios de impacto",J21)</f>
        <v>0</v>
      </c>
      <c r="L21" s="631"/>
      <c r="M21" s="625"/>
      <c r="N21" s="577"/>
      <c r="O21" s="447">
        <v>6</v>
      </c>
      <c r="P21" s="466"/>
      <c r="Q21" s="449" t="str">
        <f t="shared" si="0"/>
        <v/>
      </c>
      <c r="R21" s="450"/>
      <c r="S21" s="450"/>
      <c r="T21" s="451" t="str">
        <f t="shared" si="1"/>
        <v/>
      </c>
      <c r="U21" s="450"/>
      <c r="V21" s="450"/>
      <c r="W21" s="450"/>
      <c r="X21" s="452" t="str">
        <f>IFERROR(IF(AND(Q20="Probabilidad",Q21="Probabilidad"),(Z20-(+Z20*T21)),IF(AND(Q20="Impacto",Q21="Probabilidad"),(Z19-(+Z19*T21)),IF(Q21="Impacto",Z20,""))),"")</f>
        <v/>
      </c>
      <c r="Y21" s="453" t="str">
        <f t="shared" si="4"/>
        <v/>
      </c>
      <c r="Z21" s="454" t="str">
        <f t="shared" si="2"/>
        <v/>
      </c>
      <c r="AA21" s="453" t="str">
        <f t="shared" si="5"/>
        <v/>
      </c>
      <c r="AB21" s="454" t="str">
        <f>IFERROR(IF(AND(Q20="Impacto",Q21="Impacto"),(AB20-(+AB20*T21)),IF(AND(Q20="Probabilidad",Q21="Impacto"),(AB19-(+AB19*T21)),IF(Q21="Probabilidad",AB20,""))),"")</f>
        <v/>
      </c>
      <c r="AC21" s="455" t="str">
        <f t="shared" si="3"/>
        <v/>
      </c>
      <c r="AD21" s="248"/>
      <c r="AE21" s="249"/>
      <c r="AF21" s="250"/>
      <c r="AG21" s="251"/>
      <c r="AH21" s="251"/>
      <c r="AI21" s="249"/>
      <c r="AJ21" s="250"/>
      <c r="AK21" s="250"/>
      <c r="AL21" s="250"/>
      <c r="AM21" s="250"/>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row>
    <row r="22" spans="1:68" x14ac:dyDescent="0.3">
      <c r="A22" s="632">
        <v>3</v>
      </c>
      <c r="B22" s="620"/>
      <c r="C22" s="620"/>
      <c r="D22" s="620"/>
      <c r="E22" s="587"/>
      <c r="F22" s="620"/>
      <c r="G22" s="635"/>
      <c r="H22" s="605" t="str">
        <f t="shared" ref="H22" si="10">IF(G22&lt;=0,"",IF(G22&lt;=2,"Muy Baja",IF(G22&lt;=24,"Baja",IF(G22&lt;=500,"Media",IF(G22&lt;=5000,"Alta","Muy Alta")))))</f>
        <v/>
      </c>
      <c r="I22" s="578" t="str">
        <f t="shared" ref="I22" si="11">IF(H22="","",IF(H22="Muy Baja",0.2,IF(H22="Baja",0.4,IF(H22="Media",0.6,IF(H22="Alta",0.8,IF(H22="Muy Alta",1,))))))</f>
        <v/>
      </c>
      <c r="J22" s="608"/>
      <c r="K22" s="578"/>
      <c r="L22" s="611" t="str">
        <f>IF(OR(K22='Tabla Impacto'!$C$11,K22='Tabla Impacto'!$D$11),"Leve",IF(OR(K22='Tabla Impacto'!$C$12,K22='Tabla Impacto'!$D$12),"Menor",IF(OR(K22='Tabla Impacto'!$C$13,K22='Tabla Impacto'!$D$13),"Moderado",IF(OR(K22='Tabla Impacto'!$C$14,K22='Tabla Impacto'!$D$14),"Mayor",IF(OR(K22='Tabla Impacto'!$C$15,K22='Tabla Impacto'!$D$15),"Catastrófico","")))))</f>
        <v/>
      </c>
      <c r="M22" s="578" t="str">
        <f t="shared" ref="M22" si="12">IF(L22="","",IF(L22="Leve",0.2,IF(L22="Menor",0.4,IF(L22="Moderado",0.6,IF(L22="Mayor",0.8,IF(L22="Catastrófico",1,))))))</f>
        <v/>
      </c>
      <c r="N22" s="581" t="str">
        <f t="shared" ref="N22" si="13">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4">
        <v>1</v>
      </c>
      <c r="P22" s="240"/>
      <c r="Q22" s="241" t="str">
        <f t="shared" si="0"/>
        <v/>
      </c>
      <c r="R22" s="242"/>
      <c r="S22" s="242"/>
      <c r="T22" s="243" t="str">
        <f t="shared" si="1"/>
        <v/>
      </c>
      <c r="U22" s="242"/>
      <c r="V22" s="242"/>
      <c r="W22" s="242"/>
      <c r="X22" s="244" t="str">
        <f>IFERROR(IF(Q22="Probabilidad",(I22-(+I22*T22)),IF(Q22="Impacto",I22,"")),"")</f>
        <v/>
      </c>
      <c r="Y22" s="245" t="str">
        <f>IFERROR(IF(X22="","",IF(X22&lt;=0.2,"Muy Baja",IF(X22&lt;=0.4,"Baja",IF(X22&lt;=0.6,"Media",IF(X22&lt;=0.8,"Alta","Muy Alta"))))),"")</f>
        <v/>
      </c>
      <c r="Z22" s="246" t="str">
        <f t="shared" si="2"/>
        <v/>
      </c>
      <c r="AA22" s="245" t="str">
        <f>IFERROR(IF(AB22="","",IF(AB22&lt;=0.2,"Leve",IF(AB22&lt;=0.4,"Menor",IF(AB22&lt;=0.6,"Moderado",IF(AB22&lt;=0.8,"Mayor","Catastrófico"))))),"")</f>
        <v/>
      </c>
      <c r="AB22" s="246" t="str">
        <f>IFERROR(IF(Q22="Impacto",(M22-(+M22*T22)),IF(Q22="Probabilidad",M22,"")),"")</f>
        <v/>
      </c>
      <c r="AC22" s="247" t="str">
        <f t="shared" si="3"/>
        <v/>
      </c>
      <c r="AD22" s="248"/>
      <c r="AE22" s="249"/>
      <c r="AF22" s="250"/>
      <c r="AG22" s="251"/>
      <c r="AH22" s="251"/>
      <c r="AI22" s="249"/>
      <c r="AJ22" s="250"/>
      <c r="AK22" s="250"/>
      <c r="AL22" s="250"/>
      <c r="AM22" s="250"/>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row>
    <row r="23" spans="1:68" x14ac:dyDescent="0.3">
      <c r="A23" s="633"/>
      <c r="B23" s="621"/>
      <c r="C23" s="621"/>
      <c r="D23" s="621"/>
      <c r="E23" s="588"/>
      <c r="F23" s="621"/>
      <c r="G23" s="636"/>
      <c r="H23" s="606"/>
      <c r="I23" s="579"/>
      <c r="J23" s="609"/>
      <c r="K23" s="579"/>
      <c r="L23" s="612"/>
      <c r="M23" s="579"/>
      <c r="N23" s="582"/>
      <c r="O23" s="354">
        <v>2</v>
      </c>
      <c r="P23" s="240"/>
      <c r="Q23" s="241" t="str">
        <f t="shared" si="0"/>
        <v/>
      </c>
      <c r="R23" s="242"/>
      <c r="S23" s="242"/>
      <c r="T23" s="243" t="str">
        <f t="shared" si="1"/>
        <v/>
      </c>
      <c r="U23" s="242"/>
      <c r="V23" s="242"/>
      <c r="W23" s="242"/>
      <c r="X23" s="255" t="str">
        <f>IFERROR(IF(AND(Q22="Probabilidad",Q23="Probabilidad"),(Z22-(+Z22*T23)),IF(Q23="Probabilidad",(I22-(+I22*T23)),IF(Q23="Impacto",Z22,""))),"")</f>
        <v/>
      </c>
      <c r="Y23" s="245" t="str">
        <f t="shared" si="4"/>
        <v/>
      </c>
      <c r="Z23" s="246" t="str">
        <f t="shared" si="2"/>
        <v/>
      </c>
      <c r="AA23" s="245" t="str">
        <f t="shared" si="5"/>
        <v/>
      </c>
      <c r="AB23" s="246" t="str">
        <f>IFERROR(IF(AND(Q22="Impacto",Q23="Impacto"),(AB22-(+AB22*T23)),IF(Q23="Impacto",(M22-(+M22*T23)),IF(Q23="Probabilidad",AB22,""))),"")</f>
        <v/>
      </c>
      <c r="AC23" s="247" t="str">
        <f t="shared" si="3"/>
        <v/>
      </c>
      <c r="AD23" s="248"/>
      <c r="AE23" s="249"/>
      <c r="AF23" s="250"/>
      <c r="AG23" s="251"/>
      <c r="AH23" s="251"/>
      <c r="AI23" s="249"/>
      <c r="AJ23" s="250"/>
      <c r="AK23" s="250"/>
      <c r="AL23" s="250"/>
      <c r="AM23" s="250"/>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row>
    <row r="24" spans="1:68" x14ac:dyDescent="0.3">
      <c r="A24" s="633"/>
      <c r="B24" s="621"/>
      <c r="C24" s="621"/>
      <c r="D24" s="621"/>
      <c r="E24" s="588"/>
      <c r="F24" s="621"/>
      <c r="G24" s="636"/>
      <c r="H24" s="606"/>
      <c r="I24" s="579"/>
      <c r="J24" s="609"/>
      <c r="K24" s="579"/>
      <c r="L24" s="612"/>
      <c r="M24" s="579"/>
      <c r="N24" s="582"/>
      <c r="O24" s="354">
        <v>3</v>
      </c>
      <c r="P24" s="254"/>
      <c r="Q24" s="241" t="str">
        <f t="shared" si="0"/>
        <v/>
      </c>
      <c r="R24" s="242"/>
      <c r="S24" s="242"/>
      <c r="T24" s="243" t="str">
        <f t="shared" si="1"/>
        <v/>
      </c>
      <c r="U24" s="242"/>
      <c r="V24" s="242"/>
      <c r="W24" s="242"/>
      <c r="X24" s="244" t="str">
        <f>IFERROR(IF(AND(Q23="Probabilidad",Q24="Probabilidad"),(Z23-(+Z23*T24)),IF(AND(Q23="Impacto",Q24="Probabilidad"),(Z22-(+Z22*T24)),IF(Q24="Impacto",Z23,""))),"")</f>
        <v/>
      </c>
      <c r="Y24" s="245" t="str">
        <f t="shared" si="4"/>
        <v/>
      </c>
      <c r="Z24" s="246" t="str">
        <f t="shared" si="2"/>
        <v/>
      </c>
      <c r="AA24" s="245" t="str">
        <f t="shared" si="5"/>
        <v/>
      </c>
      <c r="AB24" s="246" t="str">
        <f>IFERROR(IF(AND(Q23="Impacto",Q24="Impacto"),(AB23-(+AB23*T24)),IF(AND(Q23="Probabilidad",Q24="Impacto"),(AB22-(+AB22*T24)),IF(Q24="Probabilidad",AB23,""))),"")</f>
        <v/>
      </c>
      <c r="AC24" s="247" t="str">
        <f t="shared" si="3"/>
        <v/>
      </c>
      <c r="AD24" s="248"/>
      <c r="AE24" s="249"/>
      <c r="AF24" s="250"/>
      <c r="AG24" s="251"/>
      <c r="AH24" s="251"/>
      <c r="AI24" s="249"/>
      <c r="AJ24" s="250"/>
      <c r="AK24" s="250"/>
      <c r="AL24" s="250"/>
      <c r="AM24" s="250"/>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row>
    <row r="25" spans="1:68" x14ac:dyDescent="0.3">
      <c r="A25" s="633"/>
      <c r="B25" s="621"/>
      <c r="C25" s="621"/>
      <c r="D25" s="621"/>
      <c r="E25" s="588"/>
      <c r="F25" s="621"/>
      <c r="G25" s="636"/>
      <c r="H25" s="606"/>
      <c r="I25" s="579"/>
      <c r="J25" s="609"/>
      <c r="K25" s="579"/>
      <c r="L25" s="612"/>
      <c r="M25" s="579"/>
      <c r="N25" s="582"/>
      <c r="O25" s="354">
        <v>4</v>
      </c>
      <c r="P25" s="240"/>
      <c r="Q25" s="241" t="str">
        <f t="shared" si="0"/>
        <v/>
      </c>
      <c r="R25" s="242"/>
      <c r="S25" s="242"/>
      <c r="T25" s="243" t="str">
        <f t="shared" si="1"/>
        <v/>
      </c>
      <c r="U25" s="242"/>
      <c r="V25" s="242"/>
      <c r="W25" s="242"/>
      <c r="X25" s="244" t="str">
        <f>IFERROR(IF(AND(Q24="Probabilidad",Q25="Probabilidad"),(Z24-(+Z24*T25)),IF(AND(Q24="Impacto",Q25="Probabilidad"),(Z23-(+Z23*T25)),IF(Q25="Impacto",Z24,""))),"")</f>
        <v/>
      </c>
      <c r="Y25" s="245" t="str">
        <f t="shared" si="4"/>
        <v/>
      </c>
      <c r="Z25" s="246" t="str">
        <f t="shared" si="2"/>
        <v/>
      </c>
      <c r="AA25" s="245" t="str">
        <f t="shared" si="5"/>
        <v/>
      </c>
      <c r="AB25" s="246" t="str">
        <f>IFERROR(IF(AND(Q24="Impacto",Q25="Impacto"),(AB24-(+AB24*T25)),IF(AND(Q24="Probabilidad",Q25="Impacto"),(AB23-(+AB23*T25)),IF(Q25="Probabilidad",AB24,""))),"")</f>
        <v/>
      </c>
      <c r="AC25" s="247" t="str">
        <f t="shared" si="3"/>
        <v/>
      </c>
      <c r="AD25" s="248"/>
      <c r="AE25" s="249"/>
      <c r="AF25" s="250"/>
      <c r="AG25" s="251"/>
      <c r="AH25" s="251"/>
      <c r="AI25" s="249"/>
      <c r="AJ25" s="250"/>
      <c r="AK25" s="250"/>
      <c r="AL25" s="250"/>
      <c r="AM25" s="250"/>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row>
    <row r="26" spans="1:68" x14ac:dyDescent="0.3">
      <c r="A26" s="633"/>
      <c r="B26" s="621"/>
      <c r="C26" s="621"/>
      <c r="D26" s="621"/>
      <c r="E26" s="588"/>
      <c r="F26" s="621"/>
      <c r="G26" s="636"/>
      <c r="H26" s="606"/>
      <c r="I26" s="579"/>
      <c r="J26" s="609"/>
      <c r="K26" s="579"/>
      <c r="L26" s="612"/>
      <c r="M26" s="579"/>
      <c r="N26" s="582"/>
      <c r="O26" s="354">
        <v>5</v>
      </c>
      <c r="P26" s="240"/>
      <c r="Q26" s="241" t="str">
        <f t="shared" si="0"/>
        <v/>
      </c>
      <c r="R26" s="242"/>
      <c r="S26" s="242"/>
      <c r="T26" s="243" t="str">
        <f t="shared" si="1"/>
        <v/>
      </c>
      <c r="U26" s="242"/>
      <c r="V26" s="242"/>
      <c r="W26" s="242"/>
      <c r="X26" s="244" t="str">
        <f>IFERROR(IF(AND(Q25="Probabilidad",Q26="Probabilidad"),(Z25-(+Z25*T26)),IF(AND(Q25="Impacto",Q26="Probabilidad"),(Z24-(+Z24*T26)),IF(Q26="Impacto",Z25,""))),"")</f>
        <v/>
      </c>
      <c r="Y26" s="245" t="str">
        <f t="shared" si="4"/>
        <v/>
      </c>
      <c r="Z26" s="246" t="str">
        <f t="shared" si="2"/>
        <v/>
      </c>
      <c r="AA26" s="245" t="str">
        <f t="shared" si="5"/>
        <v/>
      </c>
      <c r="AB26" s="246" t="str">
        <f>IFERROR(IF(AND(Q25="Impacto",Q26="Impacto"),(AB25-(+AB25*T26)),IF(AND(Q25="Probabilidad",Q26="Impacto"),(AB24-(+AB24*T26)),IF(Q26="Probabilidad",AB25,""))),"")</f>
        <v/>
      </c>
      <c r="AC26" s="247" t="str">
        <f t="shared" si="3"/>
        <v/>
      </c>
      <c r="AD26" s="248"/>
      <c r="AE26" s="249"/>
      <c r="AF26" s="250"/>
      <c r="AG26" s="251"/>
      <c r="AH26" s="251"/>
      <c r="AI26" s="249"/>
      <c r="AJ26" s="250"/>
      <c r="AK26" s="250"/>
      <c r="AL26" s="250"/>
      <c r="AM26" s="250"/>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row>
    <row r="27" spans="1:68" x14ac:dyDescent="0.3">
      <c r="A27" s="634"/>
      <c r="B27" s="622"/>
      <c r="C27" s="622"/>
      <c r="D27" s="622"/>
      <c r="E27" s="589"/>
      <c r="F27" s="622"/>
      <c r="G27" s="637"/>
      <c r="H27" s="607"/>
      <c r="I27" s="580"/>
      <c r="J27" s="610"/>
      <c r="K27" s="580"/>
      <c r="L27" s="613"/>
      <c r="M27" s="580"/>
      <c r="N27" s="583"/>
      <c r="O27" s="354">
        <v>6</v>
      </c>
      <c r="P27" s="240"/>
      <c r="Q27" s="241" t="str">
        <f t="shared" si="0"/>
        <v/>
      </c>
      <c r="R27" s="242"/>
      <c r="S27" s="242"/>
      <c r="T27" s="243" t="str">
        <f t="shared" si="1"/>
        <v/>
      </c>
      <c r="U27" s="242"/>
      <c r="V27" s="242"/>
      <c r="W27" s="242"/>
      <c r="X27" s="244" t="str">
        <f>IFERROR(IF(AND(Q26="Probabilidad",Q27="Probabilidad"),(Z26-(+Z26*T27)),IF(AND(Q26="Impacto",Q27="Probabilidad"),(Z25-(+Z25*T27)),IF(Q27="Impacto",Z26,""))),"")</f>
        <v/>
      </c>
      <c r="Y27" s="245" t="str">
        <f t="shared" si="4"/>
        <v/>
      </c>
      <c r="Z27" s="246" t="str">
        <f t="shared" si="2"/>
        <v/>
      </c>
      <c r="AA27" s="245" t="str">
        <f t="shared" si="5"/>
        <v/>
      </c>
      <c r="AB27" s="246" t="str">
        <f>IFERROR(IF(AND(Q26="Impacto",Q27="Impacto"),(AB26-(+AB26*T27)),IF(AND(Q26="Probabilidad",Q27="Impacto"),(AB25-(+AB25*T27)),IF(Q27="Probabilidad",AB26,""))),"")</f>
        <v/>
      </c>
      <c r="AC27" s="247" t="str">
        <f t="shared" si="3"/>
        <v/>
      </c>
      <c r="AD27" s="248"/>
      <c r="AE27" s="249"/>
      <c r="AF27" s="250"/>
      <c r="AG27" s="251"/>
      <c r="AH27" s="251"/>
      <c r="AI27" s="249"/>
      <c r="AJ27" s="250"/>
      <c r="AK27" s="250"/>
      <c r="AL27" s="250"/>
      <c r="AM27" s="250"/>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row>
    <row r="28" spans="1:68" x14ac:dyDescent="0.3">
      <c r="A28" s="632">
        <v>4</v>
      </c>
      <c r="B28" s="620"/>
      <c r="C28" s="620"/>
      <c r="D28" s="620"/>
      <c r="E28" s="587"/>
      <c r="F28" s="620"/>
      <c r="G28" s="635"/>
      <c r="H28" s="605" t="str">
        <f t="shared" ref="H28" si="14">IF(G28&lt;=0,"",IF(G28&lt;=2,"Muy Baja",IF(G28&lt;=24,"Baja",IF(G28&lt;=500,"Media",IF(G28&lt;=5000,"Alta","Muy Alta")))))</f>
        <v/>
      </c>
      <c r="I28" s="578" t="str">
        <f t="shared" ref="I28" si="15">IF(H28="","",IF(H28="Muy Baja",0.2,IF(H28="Baja",0.4,IF(H28="Media",0.6,IF(H28="Alta",0.8,IF(H28="Muy Alta",1,))))))</f>
        <v/>
      </c>
      <c r="J28" s="608"/>
      <c r="K28" s="578"/>
      <c r="L28" s="611" t="str">
        <f>IF(OR(K28='Tabla Impacto'!$C$11,K28='Tabla Impacto'!$D$11),"Leve",IF(OR(K28='Tabla Impacto'!$C$12,K28='Tabla Impacto'!$D$12),"Menor",IF(OR(K28='Tabla Impacto'!$C$13,K28='Tabla Impacto'!$D$13),"Moderado",IF(OR(K28='Tabla Impacto'!$C$14,K28='Tabla Impacto'!$D$14),"Mayor",IF(OR(K28='Tabla Impacto'!$C$15,K28='Tabla Impacto'!$D$15),"Catastrófico","")))))</f>
        <v/>
      </c>
      <c r="M28" s="578" t="str">
        <f t="shared" ref="M28" si="16">IF(L28="","",IF(L28="Leve",0.2,IF(L28="Menor",0.4,IF(L28="Moderado",0.6,IF(L28="Mayor",0.8,IF(L28="Catastrófico",1,))))))</f>
        <v/>
      </c>
      <c r="N28" s="581" t="str">
        <f t="shared" ref="N28" si="17">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4">
        <v>1</v>
      </c>
      <c r="P28" s="240"/>
      <c r="Q28" s="241" t="str">
        <f t="shared" si="0"/>
        <v/>
      </c>
      <c r="R28" s="242"/>
      <c r="S28" s="242"/>
      <c r="T28" s="243" t="str">
        <f t="shared" si="1"/>
        <v/>
      </c>
      <c r="U28" s="242"/>
      <c r="V28" s="242"/>
      <c r="W28" s="242"/>
      <c r="X28" s="244" t="str">
        <f>IFERROR(IF(Q28="Probabilidad",(I28-(+I28*T28)),IF(Q28="Impacto",I28,"")),"")</f>
        <v/>
      </c>
      <c r="Y28" s="245" t="str">
        <f>IFERROR(IF(X28="","",IF(X28&lt;=0.2,"Muy Baja",IF(X28&lt;=0.4,"Baja",IF(X28&lt;=0.6,"Media",IF(X28&lt;=0.8,"Alta","Muy Alta"))))),"")</f>
        <v/>
      </c>
      <c r="Z28" s="246" t="str">
        <f t="shared" si="2"/>
        <v/>
      </c>
      <c r="AA28" s="245" t="str">
        <f>IFERROR(IF(AB28="","",IF(AB28&lt;=0.2,"Leve",IF(AB28&lt;=0.4,"Menor",IF(AB28&lt;=0.6,"Moderado",IF(AB28&lt;=0.8,"Mayor","Catastrófico"))))),"")</f>
        <v/>
      </c>
      <c r="AB28" s="246" t="str">
        <f>IFERROR(IF(Q28="Impacto",(M28-(+M28*T28)),IF(Q28="Probabilidad",M28,"")),"")</f>
        <v/>
      </c>
      <c r="AC28" s="247" t="str">
        <f t="shared" si="3"/>
        <v/>
      </c>
      <c r="AD28" s="248"/>
      <c r="AE28" s="249"/>
      <c r="AF28" s="250"/>
      <c r="AG28" s="251"/>
      <c r="AH28" s="251"/>
      <c r="AI28" s="249"/>
      <c r="AJ28" s="250"/>
      <c r="AK28" s="250"/>
      <c r="AL28" s="250"/>
      <c r="AM28" s="250"/>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row>
    <row r="29" spans="1:68" x14ac:dyDescent="0.3">
      <c r="A29" s="633"/>
      <c r="B29" s="621"/>
      <c r="C29" s="621"/>
      <c r="D29" s="621"/>
      <c r="E29" s="588"/>
      <c r="F29" s="621"/>
      <c r="G29" s="636"/>
      <c r="H29" s="606"/>
      <c r="I29" s="579"/>
      <c r="J29" s="609"/>
      <c r="K29" s="579"/>
      <c r="L29" s="612"/>
      <c r="M29" s="579"/>
      <c r="N29" s="582"/>
      <c r="O29" s="354">
        <v>2</v>
      </c>
      <c r="P29" s="240"/>
      <c r="Q29" s="241" t="str">
        <f t="shared" si="0"/>
        <v/>
      </c>
      <c r="R29" s="242"/>
      <c r="S29" s="242"/>
      <c r="T29" s="243" t="str">
        <f t="shared" si="1"/>
        <v/>
      </c>
      <c r="U29" s="242"/>
      <c r="V29" s="242"/>
      <c r="W29" s="242"/>
      <c r="X29" s="244" t="str">
        <f>IFERROR(IF(AND(Q28="Probabilidad",Q29="Probabilidad"),(Z28-(+Z28*T29)),IF(Q29="Probabilidad",(I28-(+I28*T29)),IF(Q29="Impacto",Z28,""))),"")</f>
        <v/>
      </c>
      <c r="Y29" s="245" t="str">
        <f t="shared" si="4"/>
        <v/>
      </c>
      <c r="Z29" s="246" t="str">
        <f t="shared" si="2"/>
        <v/>
      </c>
      <c r="AA29" s="245" t="str">
        <f t="shared" si="5"/>
        <v/>
      </c>
      <c r="AB29" s="246" t="str">
        <f>IFERROR(IF(AND(Q28="Impacto",Q29="Impacto"),(AB28-(+AB28*T29)),IF(Q29="Impacto",(M28-(+M28*T29)),IF(Q29="Probabilidad",AB28,""))),"")</f>
        <v/>
      </c>
      <c r="AC29" s="247" t="str">
        <f t="shared" si="3"/>
        <v/>
      </c>
      <c r="AD29" s="248"/>
      <c r="AE29" s="249"/>
      <c r="AF29" s="250"/>
      <c r="AG29" s="251"/>
      <c r="AH29" s="251"/>
      <c r="AI29" s="249"/>
      <c r="AJ29" s="250"/>
      <c r="AK29" s="250"/>
      <c r="AL29" s="250"/>
      <c r="AM29" s="250"/>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row>
    <row r="30" spans="1:68" x14ac:dyDescent="0.3">
      <c r="A30" s="633"/>
      <c r="B30" s="621"/>
      <c r="C30" s="621"/>
      <c r="D30" s="621"/>
      <c r="E30" s="588"/>
      <c r="F30" s="621"/>
      <c r="G30" s="636"/>
      <c r="H30" s="606"/>
      <c r="I30" s="579"/>
      <c r="J30" s="609"/>
      <c r="K30" s="579"/>
      <c r="L30" s="612"/>
      <c r="M30" s="579"/>
      <c r="N30" s="582"/>
      <c r="O30" s="354">
        <v>3</v>
      </c>
      <c r="P30" s="254"/>
      <c r="Q30" s="241" t="str">
        <f t="shared" si="0"/>
        <v/>
      </c>
      <c r="R30" s="242"/>
      <c r="S30" s="242"/>
      <c r="T30" s="243" t="str">
        <f t="shared" si="1"/>
        <v/>
      </c>
      <c r="U30" s="242"/>
      <c r="V30" s="242"/>
      <c r="W30" s="242"/>
      <c r="X30" s="244" t="str">
        <f>IFERROR(IF(AND(Q29="Probabilidad",Q30="Probabilidad"),(Z29-(+Z29*T30)),IF(AND(Q29="Impacto",Q30="Probabilidad"),(Z28-(+Z28*T30)),IF(Q30="Impacto",Z29,""))),"")</f>
        <v/>
      </c>
      <c r="Y30" s="245" t="str">
        <f t="shared" si="4"/>
        <v/>
      </c>
      <c r="Z30" s="246" t="str">
        <f t="shared" si="2"/>
        <v/>
      </c>
      <c r="AA30" s="245" t="str">
        <f t="shared" si="5"/>
        <v/>
      </c>
      <c r="AB30" s="246" t="str">
        <f>IFERROR(IF(AND(Q29="Impacto",Q30="Impacto"),(AB29-(+AB29*T30)),IF(AND(Q29="Probabilidad",Q30="Impacto"),(AB28-(+AB28*T30)),IF(Q30="Probabilidad",AB29,""))),"")</f>
        <v/>
      </c>
      <c r="AC30" s="247" t="str">
        <f t="shared" si="3"/>
        <v/>
      </c>
      <c r="AD30" s="248"/>
      <c r="AE30" s="249"/>
      <c r="AF30" s="250"/>
      <c r="AG30" s="251"/>
      <c r="AH30" s="251"/>
      <c r="AI30" s="249"/>
      <c r="AJ30" s="250"/>
      <c r="AK30" s="250"/>
      <c r="AL30" s="250"/>
      <c r="AM30" s="250"/>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row>
    <row r="31" spans="1:68" x14ac:dyDescent="0.3">
      <c r="A31" s="633"/>
      <c r="B31" s="621"/>
      <c r="C31" s="621"/>
      <c r="D31" s="621"/>
      <c r="E31" s="588"/>
      <c r="F31" s="621"/>
      <c r="G31" s="636"/>
      <c r="H31" s="606"/>
      <c r="I31" s="579"/>
      <c r="J31" s="609"/>
      <c r="K31" s="579"/>
      <c r="L31" s="612"/>
      <c r="M31" s="579"/>
      <c r="N31" s="582"/>
      <c r="O31" s="354">
        <v>4</v>
      </c>
      <c r="P31" s="240"/>
      <c r="Q31" s="241" t="str">
        <f t="shared" si="0"/>
        <v/>
      </c>
      <c r="R31" s="242"/>
      <c r="S31" s="242"/>
      <c r="T31" s="243" t="str">
        <f t="shared" si="1"/>
        <v/>
      </c>
      <c r="U31" s="242"/>
      <c r="V31" s="242"/>
      <c r="W31" s="242"/>
      <c r="X31" s="244" t="str">
        <f>IFERROR(IF(AND(Q30="Probabilidad",Q31="Probabilidad"),(Z30-(+Z30*T31)),IF(AND(Q30="Impacto",Q31="Probabilidad"),(Z29-(+Z29*T31)),IF(Q31="Impacto",Z30,""))),"")</f>
        <v/>
      </c>
      <c r="Y31" s="245" t="str">
        <f t="shared" si="4"/>
        <v/>
      </c>
      <c r="Z31" s="246" t="str">
        <f t="shared" si="2"/>
        <v/>
      </c>
      <c r="AA31" s="245" t="str">
        <f t="shared" si="5"/>
        <v/>
      </c>
      <c r="AB31" s="246" t="str">
        <f>IFERROR(IF(AND(Q30="Impacto",Q31="Impacto"),(AB30-(+AB30*T31)),IF(AND(Q30="Probabilidad",Q31="Impacto"),(AB29-(+AB29*T31)),IF(Q31="Probabilidad",AB30,""))),"")</f>
        <v/>
      </c>
      <c r="AC31" s="247" t="str">
        <f t="shared" si="3"/>
        <v/>
      </c>
      <c r="AD31" s="248"/>
      <c r="AE31" s="249"/>
      <c r="AF31" s="250"/>
      <c r="AG31" s="251"/>
      <c r="AH31" s="251"/>
      <c r="AI31" s="249"/>
      <c r="AJ31" s="250"/>
      <c r="AK31" s="250"/>
      <c r="AL31" s="250"/>
      <c r="AM31" s="250"/>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row>
    <row r="32" spans="1:68" x14ac:dyDescent="0.3">
      <c r="A32" s="633"/>
      <c r="B32" s="621"/>
      <c r="C32" s="621"/>
      <c r="D32" s="621"/>
      <c r="E32" s="588"/>
      <c r="F32" s="621"/>
      <c r="G32" s="636"/>
      <c r="H32" s="606"/>
      <c r="I32" s="579"/>
      <c r="J32" s="609"/>
      <c r="K32" s="579"/>
      <c r="L32" s="612"/>
      <c r="M32" s="579"/>
      <c r="N32" s="582"/>
      <c r="O32" s="354">
        <v>5</v>
      </c>
      <c r="P32" s="240"/>
      <c r="Q32" s="241" t="str">
        <f t="shared" si="0"/>
        <v/>
      </c>
      <c r="R32" s="242"/>
      <c r="S32" s="242"/>
      <c r="T32" s="243" t="str">
        <f t="shared" si="1"/>
        <v/>
      </c>
      <c r="U32" s="242"/>
      <c r="V32" s="242"/>
      <c r="W32" s="242"/>
      <c r="X32" s="255" t="str">
        <f>IFERROR(IF(AND(Q31="Probabilidad",Q32="Probabilidad"),(Z31-(+Z31*T32)),IF(AND(Q31="Impacto",Q32="Probabilidad"),(Z30-(+Z30*T32)),IF(Q32="Impacto",Z31,""))),"")</f>
        <v/>
      </c>
      <c r="Y32" s="245" t="str">
        <f>IFERROR(IF(X32="","",IF(X32&lt;=0.2,"Muy Baja",IF(X32&lt;=0.4,"Baja",IF(X32&lt;=0.6,"Media",IF(X32&lt;=0.8,"Alta","Muy Alta"))))),"")</f>
        <v/>
      </c>
      <c r="Z32" s="246" t="str">
        <f t="shared" si="2"/>
        <v/>
      </c>
      <c r="AA32" s="245" t="str">
        <f t="shared" si="5"/>
        <v/>
      </c>
      <c r="AB32" s="246" t="str">
        <f>IFERROR(IF(AND(Q31="Impacto",Q32="Impacto"),(AB31-(+AB31*T32)),IF(AND(Q31="Probabilidad",Q32="Impacto"),(AB30-(+AB30*T32)),IF(Q32="Probabilidad",AB31,""))),"")</f>
        <v/>
      </c>
      <c r="AC32" s="247" t="str">
        <f t="shared" si="3"/>
        <v/>
      </c>
      <c r="AD32" s="248"/>
      <c r="AE32" s="249"/>
      <c r="AF32" s="250"/>
      <c r="AG32" s="251"/>
      <c r="AH32" s="251"/>
      <c r="AI32" s="249"/>
      <c r="AJ32" s="250"/>
      <c r="AK32" s="250"/>
      <c r="AL32" s="250"/>
      <c r="AM32" s="250"/>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row>
    <row r="33" spans="1:68" x14ac:dyDescent="0.3">
      <c r="A33" s="634"/>
      <c r="B33" s="622"/>
      <c r="C33" s="622"/>
      <c r="D33" s="622"/>
      <c r="E33" s="589"/>
      <c r="F33" s="622"/>
      <c r="G33" s="637"/>
      <c r="H33" s="607"/>
      <c r="I33" s="580"/>
      <c r="J33" s="610"/>
      <c r="K33" s="580"/>
      <c r="L33" s="613"/>
      <c r="M33" s="580"/>
      <c r="N33" s="583"/>
      <c r="O33" s="354">
        <v>6</v>
      </c>
      <c r="P33" s="240"/>
      <c r="Q33" s="241" t="str">
        <f t="shared" si="0"/>
        <v/>
      </c>
      <c r="R33" s="242"/>
      <c r="S33" s="242"/>
      <c r="T33" s="243" t="str">
        <f t="shared" si="1"/>
        <v/>
      </c>
      <c r="U33" s="242"/>
      <c r="V33" s="242"/>
      <c r="W33" s="242"/>
      <c r="X33" s="244" t="str">
        <f>IFERROR(IF(AND(Q32="Probabilidad",Q33="Probabilidad"),(Z32-(+Z32*T33)),IF(AND(Q32="Impacto",Q33="Probabilidad"),(Z31-(+Z31*T33)),IF(Q33="Impacto",Z32,""))),"")</f>
        <v/>
      </c>
      <c r="Y33" s="245" t="str">
        <f t="shared" si="4"/>
        <v/>
      </c>
      <c r="Z33" s="246" t="str">
        <f t="shared" si="2"/>
        <v/>
      </c>
      <c r="AA33" s="245" t="str">
        <f t="shared" si="5"/>
        <v/>
      </c>
      <c r="AB33" s="246" t="str">
        <f>IFERROR(IF(AND(Q32="Impacto",Q33="Impacto"),(AB32-(+AB32*T33)),IF(AND(Q32="Probabilidad",Q33="Impacto"),(AB31-(+AB31*T33)),IF(Q33="Probabilidad",AB32,""))),"")</f>
        <v/>
      </c>
      <c r="AC33" s="247" t="str">
        <f t="shared" si="3"/>
        <v/>
      </c>
      <c r="AD33" s="248"/>
      <c r="AE33" s="249"/>
      <c r="AF33" s="250"/>
      <c r="AG33" s="251"/>
      <c r="AH33" s="251"/>
      <c r="AI33" s="249"/>
      <c r="AJ33" s="250"/>
      <c r="AK33" s="250"/>
      <c r="AL33" s="250"/>
      <c r="AM33" s="250"/>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row>
    <row r="34" spans="1:68" x14ac:dyDescent="0.3">
      <c r="A34" s="632">
        <v>5</v>
      </c>
      <c r="B34" s="620"/>
      <c r="C34" s="620"/>
      <c r="D34" s="620"/>
      <c r="E34" s="587"/>
      <c r="F34" s="620"/>
      <c r="G34" s="635"/>
      <c r="H34" s="605" t="str">
        <f t="shared" ref="H34" si="18">IF(G34&lt;=0,"",IF(G34&lt;=2,"Muy Baja",IF(G34&lt;=24,"Baja",IF(G34&lt;=500,"Media",IF(G34&lt;=5000,"Alta","Muy Alta")))))</f>
        <v/>
      </c>
      <c r="I34" s="578" t="str">
        <f t="shared" ref="I34" si="19">IF(H34="","",IF(H34="Muy Baja",0.2,IF(H34="Baja",0.4,IF(H34="Media",0.6,IF(H34="Alta",0.8,IF(H34="Muy Alta",1,))))))</f>
        <v/>
      </c>
      <c r="J34" s="608"/>
      <c r="K34" s="578"/>
      <c r="L34" s="611" t="str">
        <f>IF(OR(K34='Tabla Impacto'!$C$11,K34='Tabla Impacto'!$D$11),"Leve",IF(OR(K34='Tabla Impacto'!$C$12,K34='Tabla Impacto'!$D$12),"Menor",IF(OR(K34='Tabla Impacto'!$C$13,K34='Tabla Impacto'!$D$13),"Moderado",IF(OR(K34='Tabla Impacto'!$C$14,K34='Tabla Impacto'!$D$14),"Mayor",IF(OR(K34='Tabla Impacto'!$C$15,K34='Tabla Impacto'!$D$15),"Catastrófico","")))))</f>
        <v/>
      </c>
      <c r="M34" s="578" t="str">
        <f t="shared" ref="M34" si="20">IF(L34="","",IF(L34="Leve",0.2,IF(L34="Menor",0.4,IF(L34="Moderado",0.6,IF(L34="Mayor",0.8,IF(L34="Catastrófico",1,))))))</f>
        <v/>
      </c>
      <c r="N34" s="581" t="str">
        <f t="shared" ref="N34" si="2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4">
        <v>1</v>
      </c>
      <c r="P34" s="240"/>
      <c r="Q34" s="241" t="str">
        <f t="shared" si="0"/>
        <v/>
      </c>
      <c r="R34" s="242"/>
      <c r="S34" s="242"/>
      <c r="T34" s="243" t="str">
        <f t="shared" si="1"/>
        <v/>
      </c>
      <c r="U34" s="242"/>
      <c r="V34" s="242"/>
      <c r="W34" s="242"/>
      <c r="X34" s="244" t="str">
        <f>IFERROR(IF(Q34="Probabilidad",(I34-(+I34*T34)),IF(Q34="Impacto",I34,"")),"")</f>
        <v/>
      </c>
      <c r="Y34" s="245" t="str">
        <f>IFERROR(IF(X34="","",IF(X34&lt;=0.2,"Muy Baja",IF(X34&lt;=0.4,"Baja",IF(X34&lt;=0.6,"Media",IF(X34&lt;=0.8,"Alta","Muy Alta"))))),"")</f>
        <v/>
      </c>
      <c r="Z34" s="246" t="str">
        <f t="shared" si="2"/>
        <v/>
      </c>
      <c r="AA34" s="245" t="str">
        <f>IFERROR(IF(AB34="","",IF(AB34&lt;=0.2,"Leve",IF(AB34&lt;=0.4,"Menor",IF(AB34&lt;=0.6,"Moderado",IF(AB34&lt;=0.8,"Mayor","Catastrófico"))))),"")</f>
        <v/>
      </c>
      <c r="AB34" s="246" t="str">
        <f>IFERROR(IF(Q34="Impacto",(M34-(+M34*T34)),IF(Q34="Probabilidad",M34,"")),"")</f>
        <v/>
      </c>
      <c r="AC34" s="247" t="str">
        <f t="shared" si="3"/>
        <v/>
      </c>
      <c r="AD34" s="248"/>
      <c r="AE34" s="249"/>
      <c r="AF34" s="250"/>
      <c r="AG34" s="251"/>
      <c r="AH34" s="251"/>
      <c r="AI34" s="249"/>
      <c r="AJ34" s="250"/>
      <c r="AK34" s="250"/>
      <c r="AL34" s="250"/>
      <c r="AM34" s="250"/>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row>
    <row r="35" spans="1:68" x14ac:dyDescent="0.3">
      <c r="A35" s="633"/>
      <c r="B35" s="621"/>
      <c r="C35" s="621"/>
      <c r="D35" s="621"/>
      <c r="E35" s="588"/>
      <c r="F35" s="621"/>
      <c r="G35" s="636"/>
      <c r="H35" s="606"/>
      <c r="I35" s="579"/>
      <c r="J35" s="609"/>
      <c r="K35" s="579"/>
      <c r="L35" s="612"/>
      <c r="M35" s="579"/>
      <c r="N35" s="582"/>
      <c r="O35" s="354">
        <v>2</v>
      </c>
      <c r="P35" s="240"/>
      <c r="Q35" s="241" t="str">
        <f t="shared" si="0"/>
        <v/>
      </c>
      <c r="R35" s="242"/>
      <c r="S35" s="242"/>
      <c r="T35" s="243" t="str">
        <f t="shared" si="1"/>
        <v/>
      </c>
      <c r="U35" s="242"/>
      <c r="V35" s="242"/>
      <c r="W35" s="242"/>
      <c r="X35" s="244" t="str">
        <f>IFERROR(IF(AND(Q34="Probabilidad",Q35="Probabilidad"),(Z34-(+Z34*T35)),IF(Q35="Probabilidad",(I34-(+I34*T35)),IF(Q35="Impacto",Z34,""))),"")</f>
        <v/>
      </c>
      <c r="Y35" s="245" t="str">
        <f t="shared" si="4"/>
        <v/>
      </c>
      <c r="Z35" s="246" t="str">
        <f t="shared" si="2"/>
        <v/>
      </c>
      <c r="AA35" s="245" t="str">
        <f t="shared" si="5"/>
        <v/>
      </c>
      <c r="AB35" s="246" t="str">
        <f>IFERROR(IF(AND(Q34="Impacto",Q35="Impacto"),(AB34-(+AB34*T35)),IF(Q35="Impacto",(M34-(+M34*T35)),IF(Q35="Probabilidad",AB34,""))),"")</f>
        <v/>
      </c>
      <c r="AC35" s="247" t="str">
        <f t="shared" si="3"/>
        <v/>
      </c>
      <c r="AD35" s="248"/>
      <c r="AE35" s="249"/>
      <c r="AF35" s="250"/>
      <c r="AG35" s="251"/>
      <c r="AH35" s="251"/>
      <c r="AI35" s="249"/>
      <c r="AJ35" s="250"/>
      <c r="AK35" s="250"/>
      <c r="AL35" s="250"/>
      <c r="AM35" s="250"/>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row>
    <row r="36" spans="1:68" x14ac:dyDescent="0.3">
      <c r="A36" s="633"/>
      <c r="B36" s="621"/>
      <c r="C36" s="621"/>
      <c r="D36" s="621"/>
      <c r="E36" s="588"/>
      <c r="F36" s="621"/>
      <c r="G36" s="636"/>
      <c r="H36" s="606"/>
      <c r="I36" s="579"/>
      <c r="J36" s="609"/>
      <c r="K36" s="579"/>
      <c r="L36" s="612"/>
      <c r="M36" s="579"/>
      <c r="N36" s="582"/>
      <c r="O36" s="354">
        <v>3</v>
      </c>
      <c r="P36" s="254"/>
      <c r="Q36" s="241" t="str">
        <f t="shared" si="0"/>
        <v/>
      </c>
      <c r="R36" s="242"/>
      <c r="S36" s="242"/>
      <c r="T36" s="243" t="str">
        <f t="shared" si="1"/>
        <v/>
      </c>
      <c r="U36" s="242"/>
      <c r="V36" s="242"/>
      <c r="W36" s="242"/>
      <c r="X36" s="244" t="str">
        <f>IFERROR(IF(AND(Q35="Probabilidad",Q36="Probabilidad"),(Z35-(+Z35*T36)),IF(AND(Q35="Impacto",Q36="Probabilidad"),(Z34-(+Z34*T36)),IF(Q36="Impacto",Z35,""))),"")</f>
        <v/>
      </c>
      <c r="Y36" s="245" t="str">
        <f t="shared" si="4"/>
        <v/>
      </c>
      <c r="Z36" s="246" t="str">
        <f t="shared" si="2"/>
        <v/>
      </c>
      <c r="AA36" s="245" t="str">
        <f t="shared" si="5"/>
        <v/>
      </c>
      <c r="AB36" s="246" t="str">
        <f>IFERROR(IF(AND(Q35="Impacto",Q36="Impacto"),(AB35-(+AB35*T36)),IF(AND(Q35="Probabilidad",Q36="Impacto"),(AB34-(+AB34*T36)),IF(Q36="Probabilidad",AB35,""))),"")</f>
        <v/>
      </c>
      <c r="AC36" s="247" t="str">
        <f t="shared" si="3"/>
        <v/>
      </c>
      <c r="AD36" s="248"/>
      <c r="AE36" s="249"/>
      <c r="AF36" s="250"/>
      <c r="AG36" s="251"/>
      <c r="AH36" s="251"/>
      <c r="AI36" s="249"/>
      <c r="AJ36" s="250"/>
      <c r="AK36" s="250"/>
      <c r="AL36" s="250"/>
      <c r="AM36" s="250"/>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row>
    <row r="37" spans="1:68" x14ac:dyDescent="0.3">
      <c r="A37" s="633"/>
      <c r="B37" s="621"/>
      <c r="C37" s="621"/>
      <c r="D37" s="621"/>
      <c r="E37" s="588"/>
      <c r="F37" s="621"/>
      <c r="G37" s="636"/>
      <c r="H37" s="606"/>
      <c r="I37" s="579"/>
      <c r="J37" s="609"/>
      <c r="K37" s="579"/>
      <c r="L37" s="612"/>
      <c r="M37" s="579"/>
      <c r="N37" s="582"/>
      <c r="O37" s="354">
        <v>4</v>
      </c>
      <c r="P37" s="240"/>
      <c r="Q37" s="241" t="str">
        <f t="shared" si="0"/>
        <v/>
      </c>
      <c r="R37" s="242"/>
      <c r="S37" s="242"/>
      <c r="T37" s="243" t="str">
        <f t="shared" si="1"/>
        <v/>
      </c>
      <c r="U37" s="242"/>
      <c r="V37" s="242"/>
      <c r="W37" s="242"/>
      <c r="X37" s="244" t="str">
        <f>IFERROR(IF(AND(Q36="Probabilidad",Q37="Probabilidad"),(Z36-(+Z36*T37)),IF(AND(Q36="Impacto",Q37="Probabilidad"),(Z35-(+Z35*T37)),IF(Q37="Impacto",Z36,""))),"")</f>
        <v/>
      </c>
      <c r="Y37" s="245" t="str">
        <f t="shared" si="4"/>
        <v/>
      </c>
      <c r="Z37" s="246" t="str">
        <f t="shared" si="2"/>
        <v/>
      </c>
      <c r="AA37" s="245" t="str">
        <f t="shared" si="5"/>
        <v/>
      </c>
      <c r="AB37" s="246" t="str">
        <f>IFERROR(IF(AND(Q36="Impacto",Q37="Impacto"),(AB36-(+AB36*T37)),IF(AND(Q36="Probabilidad",Q37="Impacto"),(AB35-(+AB35*T37)),IF(Q37="Probabilidad",AB36,""))),"")</f>
        <v/>
      </c>
      <c r="AC37" s="247" t="str">
        <f t="shared" si="3"/>
        <v/>
      </c>
      <c r="AD37" s="248"/>
      <c r="AE37" s="249"/>
      <c r="AF37" s="250"/>
      <c r="AG37" s="251"/>
      <c r="AH37" s="251"/>
      <c r="AI37" s="249"/>
      <c r="AJ37" s="250"/>
      <c r="AK37" s="250"/>
      <c r="AL37" s="250"/>
      <c r="AM37" s="250"/>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row>
    <row r="38" spans="1:68" x14ac:dyDescent="0.3">
      <c r="A38" s="633"/>
      <c r="B38" s="621"/>
      <c r="C38" s="621"/>
      <c r="D38" s="621"/>
      <c r="E38" s="588"/>
      <c r="F38" s="621"/>
      <c r="G38" s="636"/>
      <c r="H38" s="606"/>
      <c r="I38" s="579"/>
      <c r="J38" s="609"/>
      <c r="K38" s="579"/>
      <c r="L38" s="612"/>
      <c r="M38" s="579"/>
      <c r="N38" s="582"/>
      <c r="O38" s="354">
        <v>5</v>
      </c>
      <c r="P38" s="240"/>
      <c r="Q38" s="241" t="str">
        <f t="shared" si="0"/>
        <v/>
      </c>
      <c r="R38" s="242"/>
      <c r="S38" s="242"/>
      <c r="T38" s="243" t="str">
        <f t="shared" si="1"/>
        <v/>
      </c>
      <c r="U38" s="242"/>
      <c r="V38" s="242"/>
      <c r="W38" s="242"/>
      <c r="X38" s="244" t="str">
        <f>IFERROR(IF(AND(Q37="Probabilidad",Q38="Probabilidad"),(Z37-(+Z37*T38)),IF(AND(Q37="Impacto",Q38="Probabilidad"),(Z36-(+Z36*T38)),IF(Q38="Impacto",Z37,""))),"")</f>
        <v/>
      </c>
      <c r="Y38" s="245" t="str">
        <f t="shared" si="4"/>
        <v/>
      </c>
      <c r="Z38" s="246" t="str">
        <f t="shared" si="2"/>
        <v/>
      </c>
      <c r="AA38" s="245" t="str">
        <f t="shared" si="5"/>
        <v/>
      </c>
      <c r="AB38" s="246" t="str">
        <f>IFERROR(IF(AND(Q37="Impacto",Q38="Impacto"),(AB37-(+AB37*T38)),IF(AND(Q37="Probabilidad",Q38="Impacto"),(AB36-(+AB36*T38)),IF(Q38="Probabilidad",AB37,""))),"")</f>
        <v/>
      </c>
      <c r="AC38" s="247" t="str">
        <f t="shared" si="3"/>
        <v/>
      </c>
      <c r="AD38" s="248"/>
      <c r="AE38" s="249"/>
      <c r="AF38" s="250"/>
      <c r="AG38" s="251"/>
      <c r="AH38" s="251"/>
      <c r="AI38" s="249"/>
      <c r="AJ38" s="250"/>
      <c r="AK38" s="250"/>
      <c r="AL38" s="250"/>
      <c r="AM38" s="250"/>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row>
    <row r="39" spans="1:68" x14ac:dyDescent="0.3">
      <c r="A39" s="634"/>
      <c r="B39" s="622"/>
      <c r="C39" s="622"/>
      <c r="D39" s="622"/>
      <c r="E39" s="589"/>
      <c r="F39" s="622"/>
      <c r="G39" s="637"/>
      <c r="H39" s="607"/>
      <c r="I39" s="580"/>
      <c r="J39" s="610"/>
      <c r="K39" s="580"/>
      <c r="L39" s="613"/>
      <c r="M39" s="580"/>
      <c r="N39" s="583"/>
      <c r="O39" s="354">
        <v>6</v>
      </c>
      <c r="P39" s="240"/>
      <c r="Q39" s="241" t="str">
        <f t="shared" si="0"/>
        <v/>
      </c>
      <c r="R39" s="242"/>
      <c r="S39" s="242"/>
      <c r="T39" s="243" t="str">
        <f t="shared" si="1"/>
        <v/>
      </c>
      <c r="U39" s="242"/>
      <c r="V39" s="242"/>
      <c r="W39" s="242"/>
      <c r="X39" s="244" t="str">
        <f>IFERROR(IF(AND(Q38="Probabilidad",Q39="Probabilidad"),(Z38-(+Z38*T39)),IF(AND(Q38="Impacto",Q39="Probabilidad"),(Z37-(+Z37*T39)),IF(Q39="Impacto",Z38,""))),"")</f>
        <v/>
      </c>
      <c r="Y39" s="245" t="str">
        <f t="shared" si="4"/>
        <v/>
      </c>
      <c r="Z39" s="246" t="str">
        <f t="shared" si="2"/>
        <v/>
      </c>
      <c r="AA39" s="245" t="str">
        <f t="shared" si="5"/>
        <v/>
      </c>
      <c r="AB39" s="246" t="str">
        <f>IFERROR(IF(AND(Q38="Impacto",Q39="Impacto"),(AB38-(+AB38*T39)),IF(AND(Q38="Probabilidad",Q39="Impacto"),(AB37-(+AB37*T39)),IF(Q39="Probabilidad",AB38,""))),"")</f>
        <v/>
      </c>
      <c r="AC39" s="247" t="str">
        <f t="shared" si="3"/>
        <v/>
      </c>
      <c r="AD39" s="248"/>
      <c r="AE39" s="249"/>
      <c r="AF39" s="250"/>
      <c r="AG39" s="251"/>
      <c r="AH39" s="251"/>
      <c r="AI39" s="249"/>
      <c r="AJ39" s="250"/>
      <c r="AK39" s="250"/>
      <c r="AL39" s="250"/>
      <c r="AM39" s="250"/>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row>
    <row r="40" spans="1:68" x14ac:dyDescent="0.3">
      <c r="A40" s="632">
        <v>6</v>
      </c>
      <c r="B40" s="620"/>
      <c r="C40" s="620"/>
      <c r="D40" s="620"/>
      <c r="E40" s="587"/>
      <c r="F40" s="620"/>
      <c r="G40" s="635"/>
      <c r="H40" s="605" t="str">
        <f t="shared" ref="H40" si="22">IF(G40&lt;=0,"",IF(G40&lt;=2,"Muy Baja",IF(G40&lt;=24,"Baja",IF(G40&lt;=500,"Media",IF(G40&lt;=5000,"Alta","Muy Alta")))))</f>
        <v/>
      </c>
      <c r="I40" s="578" t="str">
        <f t="shared" ref="I40" si="23">IF(H40="","",IF(H40="Muy Baja",0.2,IF(H40="Baja",0.4,IF(H40="Media",0.6,IF(H40="Alta",0.8,IF(H40="Muy Alta",1,))))))</f>
        <v/>
      </c>
      <c r="J40" s="608"/>
      <c r="K40" s="578"/>
      <c r="L40" s="611" t="str">
        <f>IF(OR(K40='Tabla Impacto'!$C$11,K40='Tabla Impacto'!$D$11),"Leve",IF(OR(K40='Tabla Impacto'!$C$12,K40='Tabla Impacto'!$D$12),"Menor",IF(OR(K40='Tabla Impacto'!$C$13,K40='Tabla Impacto'!$D$13),"Moderado",IF(OR(K40='Tabla Impacto'!$C$14,K40='Tabla Impacto'!$D$14),"Mayor",IF(OR(K40='Tabla Impacto'!$C$15,K40='Tabla Impacto'!$D$15),"Catastrófico","")))))</f>
        <v/>
      </c>
      <c r="M40" s="578" t="str">
        <f t="shared" ref="M40" si="24">IF(L40="","",IF(L40="Leve",0.2,IF(L40="Menor",0.4,IF(L40="Moderado",0.6,IF(L40="Mayor",0.8,IF(L40="Catastrófico",1,))))))</f>
        <v/>
      </c>
      <c r="N40" s="581" t="str">
        <f t="shared" ref="N40" si="25">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4">
        <v>1</v>
      </c>
      <c r="P40" s="240"/>
      <c r="Q40" s="241" t="str">
        <f t="shared" si="0"/>
        <v/>
      </c>
      <c r="R40" s="242"/>
      <c r="S40" s="242"/>
      <c r="T40" s="243" t="str">
        <f t="shared" si="1"/>
        <v/>
      </c>
      <c r="U40" s="242"/>
      <c r="V40" s="242"/>
      <c r="W40" s="242"/>
      <c r="X40" s="244" t="str">
        <f>IFERROR(IF(Q40="Probabilidad",(I40-(+I40*T40)),IF(Q40="Impacto",I40,"")),"")</f>
        <v/>
      </c>
      <c r="Y40" s="245" t="str">
        <f>IFERROR(IF(X40="","",IF(X40&lt;=0.2,"Muy Baja",IF(X40&lt;=0.4,"Baja",IF(X40&lt;=0.6,"Media",IF(X40&lt;=0.8,"Alta","Muy Alta"))))),"")</f>
        <v/>
      </c>
      <c r="Z40" s="246" t="str">
        <f t="shared" si="2"/>
        <v/>
      </c>
      <c r="AA40" s="245" t="str">
        <f>IFERROR(IF(AB40="","",IF(AB40&lt;=0.2,"Leve",IF(AB40&lt;=0.4,"Menor",IF(AB40&lt;=0.6,"Moderado",IF(AB40&lt;=0.8,"Mayor","Catastrófico"))))),"")</f>
        <v/>
      </c>
      <c r="AB40" s="246" t="str">
        <f>IFERROR(IF(Q40="Impacto",(M40-(+M40*T40)),IF(Q40="Probabilidad",M40,"")),"")</f>
        <v/>
      </c>
      <c r="AC40" s="247" t="str">
        <f t="shared" si="3"/>
        <v/>
      </c>
      <c r="AD40" s="248"/>
      <c r="AE40" s="249"/>
      <c r="AF40" s="250"/>
      <c r="AG40" s="251"/>
      <c r="AH40" s="251"/>
      <c r="AI40" s="249"/>
      <c r="AJ40" s="250"/>
      <c r="AK40" s="250"/>
      <c r="AL40" s="250"/>
      <c r="AM40" s="250"/>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row>
    <row r="41" spans="1:68" x14ac:dyDescent="0.3">
      <c r="A41" s="633"/>
      <c r="B41" s="621"/>
      <c r="C41" s="621"/>
      <c r="D41" s="621"/>
      <c r="E41" s="588"/>
      <c r="F41" s="621"/>
      <c r="G41" s="636"/>
      <c r="H41" s="606"/>
      <c r="I41" s="579"/>
      <c r="J41" s="609"/>
      <c r="K41" s="579"/>
      <c r="L41" s="612"/>
      <c r="M41" s="579"/>
      <c r="N41" s="582"/>
      <c r="O41" s="354">
        <v>2</v>
      </c>
      <c r="P41" s="240"/>
      <c r="Q41" s="241" t="str">
        <f t="shared" si="0"/>
        <v/>
      </c>
      <c r="R41" s="242"/>
      <c r="S41" s="242"/>
      <c r="T41" s="243" t="str">
        <f t="shared" si="1"/>
        <v/>
      </c>
      <c r="U41" s="242"/>
      <c r="V41" s="242"/>
      <c r="W41" s="242"/>
      <c r="X41" s="244" t="str">
        <f>IFERROR(IF(AND(Q40="Probabilidad",Q41="Probabilidad"),(Z40-(+Z40*T41)),IF(Q41="Probabilidad",(I40-(+I40*T41)),IF(Q41="Impacto",Z40,""))),"")</f>
        <v/>
      </c>
      <c r="Y41" s="245" t="str">
        <f t="shared" si="4"/>
        <v/>
      </c>
      <c r="Z41" s="246" t="str">
        <f t="shared" si="2"/>
        <v/>
      </c>
      <c r="AA41" s="245" t="str">
        <f t="shared" si="5"/>
        <v/>
      </c>
      <c r="AB41" s="246" t="str">
        <f>IFERROR(IF(AND(Q40="Impacto",Q41="Impacto"),(AB40-(+AB40*T41)),IF(Q41="Impacto",(M40-(+M40*T41)),IF(Q41="Probabilidad",AB40,""))),"")</f>
        <v/>
      </c>
      <c r="AC41" s="247" t="str">
        <f t="shared" si="3"/>
        <v/>
      </c>
      <c r="AD41" s="248"/>
      <c r="AE41" s="249"/>
      <c r="AF41" s="250"/>
      <c r="AG41" s="251"/>
      <c r="AH41" s="251"/>
      <c r="AI41" s="249"/>
      <c r="AJ41" s="250"/>
      <c r="AK41" s="250"/>
      <c r="AL41" s="250"/>
      <c r="AM41" s="250"/>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row>
    <row r="42" spans="1:68" x14ac:dyDescent="0.3">
      <c r="A42" s="633"/>
      <c r="B42" s="621"/>
      <c r="C42" s="621"/>
      <c r="D42" s="621"/>
      <c r="E42" s="588"/>
      <c r="F42" s="621"/>
      <c r="G42" s="636"/>
      <c r="H42" s="606"/>
      <c r="I42" s="579"/>
      <c r="J42" s="609"/>
      <c r="K42" s="579"/>
      <c r="L42" s="612"/>
      <c r="M42" s="579"/>
      <c r="N42" s="582"/>
      <c r="O42" s="354">
        <v>3</v>
      </c>
      <c r="P42" s="254"/>
      <c r="Q42" s="241" t="str">
        <f t="shared" ref="Q42:Q69" si="26">IF(OR(R42="Preventivo",R42="Detectivo"),"Probabilidad",IF(R42="Correctivo","Impacto",""))</f>
        <v/>
      </c>
      <c r="R42" s="242"/>
      <c r="S42" s="242"/>
      <c r="T42" s="243" t="str">
        <f t="shared" ref="T42:T69" si="27">IF(AND(R42="Preventivo",S42="Automático"),"50%",IF(AND(R42="Preventivo",S42="Manual"),"40%",IF(AND(R42="Detectivo",S42="Automático"),"40%",IF(AND(R42="Detectivo",S42="Manual"),"30%",IF(AND(R42="Correctivo",S42="Automático"),"35%",IF(AND(R42="Correctivo",S42="Manual"),"25%",""))))))</f>
        <v/>
      </c>
      <c r="U42" s="242"/>
      <c r="V42" s="242"/>
      <c r="W42" s="242"/>
      <c r="X42" s="244" t="str">
        <f>IFERROR(IF(AND(Q41="Probabilidad",Q42="Probabilidad"),(Z41-(+Z41*T42)),IF(AND(Q41="Impacto",Q42="Probabilidad"),(Z40-(+Z40*T42)),IF(Q42="Impacto",Z41,""))),"")</f>
        <v/>
      </c>
      <c r="Y42" s="245" t="str">
        <f t="shared" si="4"/>
        <v/>
      </c>
      <c r="Z42" s="246" t="str">
        <f t="shared" ref="Z42:Z69" si="28">+X42</f>
        <v/>
      </c>
      <c r="AA42" s="245" t="str">
        <f t="shared" si="5"/>
        <v/>
      </c>
      <c r="AB42" s="246" t="str">
        <f>IFERROR(IF(AND(Q41="Impacto",Q42="Impacto"),(AB41-(+AB41*T42)),IF(AND(Q41="Probabilidad",Q42="Impacto"),(AB40-(+AB40*T42)),IF(Q42="Probabilidad",AB41,""))),"")</f>
        <v/>
      </c>
      <c r="AC42" s="247" t="str">
        <f t="shared" ref="AC42:AC69" si="2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8"/>
      <c r="AE42" s="249"/>
      <c r="AF42" s="250"/>
      <c r="AG42" s="251"/>
      <c r="AH42" s="251"/>
      <c r="AI42" s="249"/>
      <c r="AJ42" s="250"/>
      <c r="AK42" s="250"/>
      <c r="AL42" s="250"/>
      <c r="AM42" s="250"/>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row>
    <row r="43" spans="1:68" x14ac:dyDescent="0.3">
      <c r="A43" s="633"/>
      <c r="B43" s="621"/>
      <c r="C43" s="621"/>
      <c r="D43" s="621"/>
      <c r="E43" s="588"/>
      <c r="F43" s="621"/>
      <c r="G43" s="636"/>
      <c r="H43" s="606"/>
      <c r="I43" s="579"/>
      <c r="J43" s="609"/>
      <c r="K43" s="579"/>
      <c r="L43" s="612"/>
      <c r="M43" s="579"/>
      <c r="N43" s="582"/>
      <c r="O43" s="354">
        <v>4</v>
      </c>
      <c r="P43" s="240"/>
      <c r="Q43" s="241" t="str">
        <f t="shared" si="26"/>
        <v/>
      </c>
      <c r="R43" s="242"/>
      <c r="S43" s="242"/>
      <c r="T43" s="243" t="str">
        <f t="shared" si="27"/>
        <v/>
      </c>
      <c r="U43" s="242"/>
      <c r="V43" s="242"/>
      <c r="W43" s="242"/>
      <c r="X43" s="244" t="str">
        <f>IFERROR(IF(AND(Q42="Probabilidad",Q43="Probabilidad"),(Z42-(+Z42*T43)),IF(AND(Q42="Impacto",Q43="Probabilidad"),(Z41-(+Z41*T43)),IF(Q43="Impacto",Z42,""))),"")</f>
        <v/>
      </c>
      <c r="Y43" s="245" t="str">
        <f t="shared" si="4"/>
        <v/>
      </c>
      <c r="Z43" s="246" t="str">
        <f t="shared" si="28"/>
        <v/>
      </c>
      <c r="AA43" s="245" t="str">
        <f t="shared" si="5"/>
        <v/>
      </c>
      <c r="AB43" s="246" t="str">
        <f>IFERROR(IF(AND(Q42="Impacto",Q43="Impacto"),(AB42-(+AB42*T43)),IF(AND(Q42="Probabilidad",Q43="Impacto"),(AB41-(+AB41*T43)),IF(Q43="Probabilidad",AB42,""))),"")</f>
        <v/>
      </c>
      <c r="AC43" s="247" t="str">
        <f t="shared" si="29"/>
        <v/>
      </c>
      <c r="AD43" s="248"/>
      <c r="AE43" s="249"/>
      <c r="AF43" s="250"/>
      <c r="AG43" s="251"/>
      <c r="AH43" s="251"/>
      <c r="AI43" s="249"/>
      <c r="AJ43" s="250"/>
      <c r="AK43" s="250"/>
      <c r="AL43" s="250"/>
      <c r="AM43" s="250"/>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row>
    <row r="44" spans="1:68" x14ac:dyDescent="0.3">
      <c r="A44" s="633"/>
      <c r="B44" s="621"/>
      <c r="C44" s="621"/>
      <c r="D44" s="621"/>
      <c r="E44" s="588"/>
      <c r="F44" s="621"/>
      <c r="G44" s="636"/>
      <c r="H44" s="606"/>
      <c r="I44" s="579"/>
      <c r="J44" s="609"/>
      <c r="K44" s="579"/>
      <c r="L44" s="612"/>
      <c r="M44" s="579"/>
      <c r="N44" s="582"/>
      <c r="O44" s="354">
        <v>5</v>
      </c>
      <c r="P44" s="240"/>
      <c r="Q44" s="241" t="str">
        <f t="shared" si="26"/>
        <v/>
      </c>
      <c r="R44" s="242"/>
      <c r="S44" s="242"/>
      <c r="T44" s="243" t="str">
        <f t="shared" si="27"/>
        <v/>
      </c>
      <c r="U44" s="242"/>
      <c r="V44" s="242"/>
      <c r="W44" s="242"/>
      <c r="X44" s="244" t="str">
        <f>IFERROR(IF(AND(Q43="Probabilidad",Q44="Probabilidad"),(Z43-(+Z43*T44)),IF(AND(Q43="Impacto",Q44="Probabilidad"),(Z42-(+Z42*T44)),IF(Q44="Impacto",Z43,""))),"")</f>
        <v/>
      </c>
      <c r="Y44" s="245" t="str">
        <f t="shared" si="4"/>
        <v/>
      </c>
      <c r="Z44" s="246" t="str">
        <f t="shared" si="28"/>
        <v/>
      </c>
      <c r="AA44" s="245" t="str">
        <f t="shared" si="5"/>
        <v/>
      </c>
      <c r="AB44" s="246" t="str">
        <f>IFERROR(IF(AND(Q43="Impacto",Q44="Impacto"),(AB43-(+AB43*T44)),IF(AND(Q43="Probabilidad",Q44="Impacto"),(AB42-(+AB42*T44)),IF(Q44="Probabilidad",AB43,""))),"")</f>
        <v/>
      </c>
      <c r="AC44" s="247" t="str">
        <f t="shared" si="29"/>
        <v/>
      </c>
      <c r="AD44" s="248"/>
      <c r="AE44" s="249"/>
      <c r="AF44" s="250"/>
      <c r="AG44" s="251"/>
      <c r="AH44" s="251"/>
      <c r="AI44" s="249"/>
      <c r="AJ44" s="250"/>
      <c r="AK44" s="250"/>
      <c r="AL44" s="250"/>
      <c r="AM44" s="250"/>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row>
    <row r="45" spans="1:68" x14ac:dyDescent="0.3">
      <c r="A45" s="634"/>
      <c r="B45" s="622"/>
      <c r="C45" s="622"/>
      <c r="D45" s="622"/>
      <c r="E45" s="589"/>
      <c r="F45" s="622"/>
      <c r="G45" s="637"/>
      <c r="H45" s="607"/>
      <c r="I45" s="580"/>
      <c r="J45" s="610"/>
      <c r="K45" s="580"/>
      <c r="L45" s="613"/>
      <c r="M45" s="580"/>
      <c r="N45" s="583"/>
      <c r="O45" s="354">
        <v>6</v>
      </c>
      <c r="P45" s="240"/>
      <c r="Q45" s="241" t="str">
        <f t="shared" si="26"/>
        <v/>
      </c>
      <c r="R45" s="242"/>
      <c r="S45" s="242"/>
      <c r="T45" s="243" t="str">
        <f t="shared" si="27"/>
        <v/>
      </c>
      <c r="U45" s="242"/>
      <c r="V45" s="242"/>
      <c r="W45" s="242"/>
      <c r="X45" s="244" t="str">
        <f>IFERROR(IF(AND(Q44="Probabilidad",Q45="Probabilidad"),(Z44-(+Z44*T45)),IF(AND(Q44="Impacto",Q45="Probabilidad"),(Z43-(+Z43*T45)),IF(Q45="Impacto",Z44,""))),"")</f>
        <v/>
      </c>
      <c r="Y45" s="245" t="str">
        <f t="shared" si="4"/>
        <v/>
      </c>
      <c r="Z45" s="246" t="str">
        <f t="shared" si="28"/>
        <v/>
      </c>
      <c r="AA45" s="245" t="str">
        <f>IFERROR(IF(AB45="","",IF(AB45&lt;=0.2,"Leve",IF(AB45&lt;=0.4,"Menor",IF(AB45&lt;=0.6,"Moderado",IF(AB45&lt;=0.8,"Mayor","Catastrófico"))))),"")</f>
        <v/>
      </c>
      <c r="AB45" s="246" t="str">
        <f>IFERROR(IF(AND(Q44="Impacto",Q45="Impacto"),(AB44-(+AB44*T45)),IF(AND(Q44="Probabilidad",Q45="Impacto"),(AB43-(+AB43*T45)),IF(Q45="Probabilidad",AB44,""))),"")</f>
        <v/>
      </c>
      <c r="AC45" s="247" t="str">
        <f t="shared" si="29"/>
        <v/>
      </c>
      <c r="AD45" s="248"/>
      <c r="AE45" s="249"/>
      <c r="AF45" s="250"/>
      <c r="AG45" s="251"/>
      <c r="AH45" s="251"/>
      <c r="AI45" s="249"/>
      <c r="AJ45" s="250"/>
      <c r="AK45" s="250"/>
      <c r="AL45" s="250"/>
      <c r="AM45" s="250"/>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row>
    <row r="46" spans="1:68" x14ac:dyDescent="0.3">
      <c r="A46" s="632">
        <v>7</v>
      </c>
      <c r="B46" s="620"/>
      <c r="C46" s="620"/>
      <c r="D46" s="620"/>
      <c r="E46" s="587"/>
      <c r="F46" s="620"/>
      <c r="G46" s="635"/>
      <c r="H46" s="605" t="str">
        <f t="shared" ref="H46" si="30">IF(G46&lt;=0,"",IF(G46&lt;=2,"Muy Baja",IF(G46&lt;=24,"Baja",IF(G46&lt;=500,"Media",IF(G46&lt;=5000,"Alta","Muy Alta")))))</f>
        <v/>
      </c>
      <c r="I46" s="578" t="str">
        <f t="shared" ref="I46" si="31">IF(H46="","",IF(H46="Muy Baja",0.2,IF(H46="Baja",0.4,IF(H46="Media",0.6,IF(H46="Alta",0.8,IF(H46="Muy Alta",1,))))))</f>
        <v/>
      </c>
      <c r="J46" s="608"/>
      <c r="K46" s="578"/>
      <c r="L46" s="611" t="str">
        <f>IF(OR(K46='Tabla Impacto'!$C$11,K46='Tabla Impacto'!$D$11),"Leve",IF(OR(K46='Tabla Impacto'!$C$12,K46='Tabla Impacto'!$D$12),"Menor",IF(OR(K46='Tabla Impacto'!$C$13,K46='Tabla Impacto'!$D$13),"Moderado",IF(OR(K46='Tabla Impacto'!$C$14,K46='Tabla Impacto'!$D$14),"Mayor",IF(OR(K46='Tabla Impacto'!$C$15,K46='Tabla Impacto'!$D$15),"Catastrófico","")))))</f>
        <v/>
      </c>
      <c r="M46" s="578" t="str">
        <f t="shared" ref="M46" si="32">IF(L46="","",IF(L46="Leve",0.2,IF(L46="Menor",0.4,IF(L46="Moderado",0.6,IF(L46="Mayor",0.8,IF(L46="Catastrófico",1,))))))</f>
        <v/>
      </c>
      <c r="N46" s="581" t="str">
        <f t="shared" ref="N46" si="33">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4">
        <v>1</v>
      </c>
      <c r="P46" s="240"/>
      <c r="Q46" s="241" t="str">
        <f t="shared" si="26"/>
        <v/>
      </c>
      <c r="R46" s="242"/>
      <c r="S46" s="242"/>
      <c r="T46" s="243" t="str">
        <f t="shared" si="27"/>
        <v/>
      </c>
      <c r="U46" s="242"/>
      <c r="V46" s="242"/>
      <c r="W46" s="242"/>
      <c r="X46" s="244" t="str">
        <f>IFERROR(IF(Q46="Probabilidad",(I46-(+I46*T46)),IF(Q46="Impacto",I46,"")),"")</f>
        <v/>
      </c>
      <c r="Y46" s="245" t="str">
        <f>IFERROR(IF(X46="","",IF(X46&lt;=0.2,"Muy Baja",IF(X46&lt;=0.4,"Baja",IF(X46&lt;=0.6,"Media",IF(X46&lt;=0.8,"Alta","Muy Alta"))))),"")</f>
        <v/>
      </c>
      <c r="Z46" s="246" t="str">
        <f t="shared" si="28"/>
        <v/>
      </c>
      <c r="AA46" s="245" t="str">
        <f>IFERROR(IF(AB46="","",IF(AB46&lt;=0.2,"Leve",IF(AB46&lt;=0.4,"Menor",IF(AB46&lt;=0.6,"Moderado",IF(AB46&lt;=0.8,"Mayor","Catastrófico"))))),"")</f>
        <v/>
      </c>
      <c r="AB46" s="246" t="str">
        <f>IFERROR(IF(Q46="Impacto",(M46-(+M46*T46)),IF(Q46="Probabilidad",M46,"")),"")</f>
        <v/>
      </c>
      <c r="AC46" s="247" t="str">
        <f t="shared" si="29"/>
        <v/>
      </c>
      <c r="AD46" s="248"/>
      <c r="AE46" s="249"/>
      <c r="AF46" s="250"/>
      <c r="AG46" s="251"/>
      <c r="AH46" s="251"/>
      <c r="AI46" s="249"/>
      <c r="AJ46" s="250"/>
      <c r="AK46" s="250"/>
      <c r="AL46" s="250"/>
      <c r="AM46" s="250"/>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row>
    <row r="47" spans="1:68" x14ac:dyDescent="0.3">
      <c r="A47" s="633"/>
      <c r="B47" s="621"/>
      <c r="C47" s="621"/>
      <c r="D47" s="621"/>
      <c r="E47" s="588"/>
      <c r="F47" s="621"/>
      <c r="G47" s="636"/>
      <c r="H47" s="606"/>
      <c r="I47" s="579"/>
      <c r="J47" s="609"/>
      <c r="K47" s="579"/>
      <c r="L47" s="612"/>
      <c r="M47" s="579"/>
      <c r="N47" s="582"/>
      <c r="O47" s="354">
        <v>2</v>
      </c>
      <c r="P47" s="240"/>
      <c r="Q47" s="241" t="str">
        <f t="shared" si="26"/>
        <v/>
      </c>
      <c r="R47" s="242"/>
      <c r="S47" s="242"/>
      <c r="T47" s="243" t="str">
        <f t="shared" si="27"/>
        <v/>
      </c>
      <c r="U47" s="242"/>
      <c r="V47" s="242"/>
      <c r="W47" s="242"/>
      <c r="X47" s="244" t="str">
        <f>IFERROR(IF(AND(Q46="Probabilidad",Q47="Probabilidad"),(Z46-(+Z46*T47)),IF(Q47="Probabilidad",(I46-(+I46*T47)),IF(Q47="Impacto",Z46,""))),"")</f>
        <v/>
      </c>
      <c r="Y47" s="245" t="str">
        <f t="shared" si="4"/>
        <v/>
      </c>
      <c r="Z47" s="246" t="str">
        <f t="shared" si="28"/>
        <v/>
      </c>
      <c r="AA47" s="245" t="str">
        <f t="shared" si="5"/>
        <v/>
      </c>
      <c r="AB47" s="246" t="str">
        <f>IFERROR(IF(AND(Q46="Impacto",Q47="Impacto"),(AB46-(+AB46*T47)),IF(Q47="Impacto",(M46-(+M46*T47)),IF(Q47="Probabilidad",AB46,""))),"")</f>
        <v/>
      </c>
      <c r="AC47" s="247" t="str">
        <f t="shared" si="29"/>
        <v/>
      </c>
      <c r="AD47" s="248"/>
      <c r="AE47" s="249"/>
      <c r="AF47" s="250"/>
      <c r="AG47" s="251"/>
      <c r="AH47" s="251"/>
      <c r="AI47" s="249"/>
      <c r="AJ47" s="250"/>
      <c r="AK47" s="250"/>
      <c r="AL47" s="250"/>
      <c r="AM47" s="250"/>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row>
    <row r="48" spans="1:68" x14ac:dyDescent="0.3">
      <c r="A48" s="633"/>
      <c r="B48" s="621"/>
      <c r="C48" s="621"/>
      <c r="D48" s="621"/>
      <c r="E48" s="588"/>
      <c r="F48" s="621"/>
      <c r="G48" s="636"/>
      <c r="H48" s="606"/>
      <c r="I48" s="579"/>
      <c r="J48" s="609"/>
      <c r="K48" s="579"/>
      <c r="L48" s="612"/>
      <c r="M48" s="579"/>
      <c r="N48" s="582"/>
      <c r="O48" s="354">
        <v>3</v>
      </c>
      <c r="P48" s="254"/>
      <c r="Q48" s="241" t="str">
        <f t="shared" si="26"/>
        <v/>
      </c>
      <c r="R48" s="242"/>
      <c r="S48" s="242"/>
      <c r="T48" s="243" t="str">
        <f t="shared" si="27"/>
        <v/>
      </c>
      <c r="U48" s="242"/>
      <c r="V48" s="242"/>
      <c r="W48" s="242"/>
      <c r="X48" s="244" t="str">
        <f>IFERROR(IF(AND(Q47="Probabilidad",Q48="Probabilidad"),(Z47-(+Z47*T48)),IF(AND(Q47="Impacto",Q48="Probabilidad"),(Z46-(+Z46*T48)),IF(Q48="Impacto",Z47,""))),"")</f>
        <v/>
      </c>
      <c r="Y48" s="245" t="str">
        <f t="shared" si="4"/>
        <v/>
      </c>
      <c r="Z48" s="246" t="str">
        <f t="shared" si="28"/>
        <v/>
      </c>
      <c r="AA48" s="245" t="str">
        <f t="shared" si="5"/>
        <v/>
      </c>
      <c r="AB48" s="246" t="str">
        <f>IFERROR(IF(AND(Q47="Impacto",Q48="Impacto"),(AB47-(+AB47*T48)),IF(AND(Q47="Probabilidad",Q48="Impacto"),(AB46-(+AB46*T48)),IF(Q48="Probabilidad",AB47,""))),"")</f>
        <v/>
      </c>
      <c r="AC48" s="247" t="str">
        <f t="shared" si="29"/>
        <v/>
      </c>
      <c r="AD48" s="248"/>
      <c r="AE48" s="249"/>
      <c r="AF48" s="250"/>
      <c r="AG48" s="251"/>
      <c r="AH48" s="251"/>
      <c r="AI48" s="249"/>
      <c r="AJ48" s="250"/>
      <c r="AK48" s="250"/>
      <c r="AL48" s="250"/>
      <c r="AM48" s="250"/>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row>
    <row r="49" spans="1:68" x14ac:dyDescent="0.3">
      <c r="A49" s="633"/>
      <c r="B49" s="621"/>
      <c r="C49" s="621"/>
      <c r="D49" s="621"/>
      <c r="E49" s="588"/>
      <c r="F49" s="621"/>
      <c r="G49" s="636"/>
      <c r="H49" s="606"/>
      <c r="I49" s="579"/>
      <c r="J49" s="609"/>
      <c r="K49" s="579"/>
      <c r="L49" s="612"/>
      <c r="M49" s="579"/>
      <c r="N49" s="582"/>
      <c r="O49" s="354">
        <v>4</v>
      </c>
      <c r="P49" s="240"/>
      <c r="Q49" s="241" t="str">
        <f t="shared" si="26"/>
        <v/>
      </c>
      <c r="R49" s="242"/>
      <c r="S49" s="242"/>
      <c r="T49" s="243" t="str">
        <f t="shared" si="27"/>
        <v/>
      </c>
      <c r="U49" s="242"/>
      <c r="V49" s="242"/>
      <c r="W49" s="242"/>
      <c r="X49" s="244" t="str">
        <f>IFERROR(IF(AND(Q48="Probabilidad",Q49="Probabilidad"),(Z48-(+Z48*T49)),IF(AND(Q48="Impacto",Q49="Probabilidad"),(Z47-(+Z47*T49)),IF(Q49="Impacto",Z48,""))),"")</f>
        <v/>
      </c>
      <c r="Y49" s="245" t="str">
        <f t="shared" si="4"/>
        <v/>
      </c>
      <c r="Z49" s="246" t="str">
        <f t="shared" si="28"/>
        <v/>
      </c>
      <c r="AA49" s="245" t="str">
        <f t="shared" si="5"/>
        <v/>
      </c>
      <c r="AB49" s="246" t="str">
        <f>IFERROR(IF(AND(Q48="Impacto",Q49="Impacto"),(AB48-(+AB48*T49)),IF(AND(Q48="Probabilidad",Q49="Impacto"),(AB47-(+AB47*T49)),IF(Q49="Probabilidad",AB48,""))),"")</f>
        <v/>
      </c>
      <c r="AC49" s="247" t="str">
        <f t="shared" si="29"/>
        <v/>
      </c>
      <c r="AD49" s="248"/>
      <c r="AE49" s="249"/>
      <c r="AF49" s="250"/>
      <c r="AG49" s="251"/>
      <c r="AH49" s="251"/>
      <c r="AI49" s="249"/>
      <c r="AJ49" s="250"/>
      <c r="AK49" s="250"/>
      <c r="AL49" s="250"/>
      <c r="AM49" s="250"/>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row>
    <row r="50" spans="1:68" x14ac:dyDescent="0.3">
      <c r="A50" s="633"/>
      <c r="B50" s="621"/>
      <c r="C50" s="621"/>
      <c r="D50" s="621"/>
      <c r="E50" s="588"/>
      <c r="F50" s="621"/>
      <c r="G50" s="636"/>
      <c r="H50" s="606"/>
      <c r="I50" s="579"/>
      <c r="J50" s="609"/>
      <c r="K50" s="579"/>
      <c r="L50" s="612"/>
      <c r="M50" s="579"/>
      <c r="N50" s="582"/>
      <c r="O50" s="354">
        <v>5</v>
      </c>
      <c r="P50" s="240"/>
      <c r="Q50" s="241" t="str">
        <f t="shared" si="26"/>
        <v/>
      </c>
      <c r="R50" s="242"/>
      <c r="S50" s="242"/>
      <c r="T50" s="243" t="str">
        <f t="shared" si="27"/>
        <v/>
      </c>
      <c r="U50" s="242"/>
      <c r="V50" s="242"/>
      <c r="W50" s="242"/>
      <c r="X50" s="244" t="str">
        <f>IFERROR(IF(AND(Q49="Probabilidad",Q50="Probabilidad"),(Z49-(+Z49*T50)),IF(AND(Q49="Impacto",Q50="Probabilidad"),(Z48-(+Z48*T50)),IF(Q50="Impacto",Z49,""))),"")</f>
        <v/>
      </c>
      <c r="Y50" s="245" t="str">
        <f t="shared" si="4"/>
        <v/>
      </c>
      <c r="Z50" s="246" t="str">
        <f t="shared" si="28"/>
        <v/>
      </c>
      <c r="AA50" s="245" t="str">
        <f t="shared" si="5"/>
        <v/>
      </c>
      <c r="AB50" s="246" t="str">
        <f>IFERROR(IF(AND(Q49="Impacto",Q50="Impacto"),(AB49-(+AB49*T50)),IF(AND(Q49="Probabilidad",Q50="Impacto"),(AB48-(+AB48*T50)),IF(Q50="Probabilidad",AB49,""))),"")</f>
        <v/>
      </c>
      <c r="AC50" s="247" t="str">
        <f t="shared" si="29"/>
        <v/>
      </c>
      <c r="AD50" s="248"/>
      <c r="AE50" s="249"/>
      <c r="AF50" s="250"/>
      <c r="AG50" s="251"/>
      <c r="AH50" s="251"/>
      <c r="AI50" s="249"/>
      <c r="AJ50" s="250"/>
      <c r="AK50" s="250"/>
      <c r="AL50" s="250"/>
      <c r="AM50" s="250"/>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row>
    <row r="51" spans="1:68" x14ac:dyDescent="0.3">
      <c r="A51" s="634"/>
      <c r="B51" s="622"/>
      <c r="C51" s="622"/>
      <c r="D51" s="622"/>
      <c r="E51" s="589"/>
      <c r="F51" s="622"/>
      <c r="G51" s="637"/>
      <c r="H51" s="607"/>
      <c r="I51" s="580"/>
      <c r="J51" s="610"/>
      <c r="K51" s="580"/>
      <c r="L51" s="613"/>
      <c r="M51" s="580"/>
      <c r="N51" s="583"/>
      <c r="O51" s="354">
        <v>6</v>
      </c>
      <c r="P51" s="240"/>
      <c r="Q51" s="241" t="str">
        <f t="shared" si="26"/>
        <v/>
      </c>
      <c r="R51" s="242"/>
      <c r="S51" s="242"/>
      <c r="T51" s="243" t="str">
        <f t="shared" si="27"/>
        <v/>
      </c>
      <c r="U51" s="242"/>
      <c r="V51" s="242"/>
      <c r="W51" s="242"/>
      <c r="X51" s="244" t="str">
        <f>IFERROR(IF(AND(Q50="Probabilidad",Q51="Probabilidad"),(Z50-(+Z50*T51)),IF(AND(Q50="Impacto",Q51="Probabilidad"),(Z49-(+Z49*T51)),IF(Q51="Impacto",Z50,""))),"")</f>
        <v/>
      </c>
      <c r="Y51" s="245" t="str">
        <f t="shared" si="4"/>
        <v/>
      </c>
      <c r="Z51" s="246" t="str">
        <f t="shared" si="28"/>
        <v/>
      </c>
      <c r="AA51" s="245" t="str">
        <f t="shared" si="5"/>
        <v/>
      </c>
      <c r="AB51" s="246" t="str">
        <f>IFERROR(IF(AND(Q50="Impacto",Q51="Impacto"),(AB50-(+AB50*T51)),IF(AND(Q50="Probabilidad",Q51="Impacto"),(AB49-(+AB49*T51)),IF(Q51="Probabilidad",AB50,""))),"")</f>
        <v/>
      </c>
      <c r="AC51" s="247" t="str">
        <f t="shared" si="29"/>
        <v/>
      </c>
      <c r="AD51" s="248"/>
      <c r="AE51" s="249"/>
      <c r="AF51" s="250"/>
      <c r="AG51" s="251"/>
      <c r="AH51" s="251"/>
      <c r="AI51" s="249"/>
      <c r="AJ51" s="250"/>
      <c r="AK51" s="250"/>
      <c r="AL51" s="250"/>
      <c r="AM51" s="250"/>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row>
    <row r="52" spans="1:68" x14ac:dyDescent="0.3">
      <c r="A52" s="632">
        <v>8</v>
      </c>
      <c r="B52" s="620"/>
      <c r="C52" s="620"/>
      <c r="D52" s="620"/>
      <c r="E52" s="587"/>
      <c r="F52" s="620"/>
      <c r="G52" s="635"/>
      <c r="H52" s="605" t="str">
        <f t="shared" ref="H52" si="34">IF(G52&lt;=0,"",IF(G52&lt;=2,"Muy Baja",IF(G52&lt;=24,"Baja",IF(G52&lt;=500,"Media",IF(G52&lt;=5000,"Alta","Muy Alta")))))</f>
        <v/>
      </c>
      <c r="I52" s="578" t="str">
        <f t="shared" ref="I52" si="35">IF(H52="","",IF(H52="Muy Baja",0.2,IF(H52="Baja",0.4,IF(H52="Media",0.6,IF(H52="Alta",0.8,IF(H52="Muy Alta",1,))))))</f>
        <v/>
      </c>
      <c r="J52" s="608"/>
      <c r="K52" s="578"/>
      <c r="L52" s="611" t="str">
        <f>IF(OR(K52='Tabla Impacto'!$C$11,K52='Tabla Impacto'!$D$11),"Leve",IF(OR(K52='Tabla Impacto'!$C$12,K52='Tabla Impacto'!$D$12),"Menor",IF(OR(K52='Tabla Impacto'!$C$13,K52='Tabla Impacto'!$D$13),"Moderado",IF(OR(K52='Tabla Impacto'!$C$14,K52='Tabla Impacto'!$D$14),"Mayor",IF(OR(K52='Tabla Impacto'!$C$15,K52='Tabla Impacto'!$D$15),"Catastrófico","")))))</f>
        <v/>
      </c>
      <c r="M52" s="578" t="str">
        <f t="shared" ref="M52" si="36">IF(L52="","",IF(L52="Leve",0.2,IF(L52="Menor",0.4,IF(L52="Moderado",0.6,IF(L52="Mayor",0.8,IF(L52="Catastrófico",1,))))))</f>
        <v/>
      </c>
      <c r="N52" s="581" t="str">
        <f t="shared" ref="N52" si="37">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4">
        <v>1</v>
      </c>
      <c r="P52" s="240"/>
      <c r="Q52" s="241" t="str">
        <f t="shared" si="26"/>
        <v/>
      </c>
      <c r="R52" s="242"/>
      <c r="S52" s="242"/>
      <c r="T52" s="243" t="str">
        <f t="shared" si="27"/>
        <v/>
      </c>
      <c r="U52" s="242"/>
      <c r="V52" s="242"/>
      <c r="W52" s="242"/>
      <c r="X52" s="244" t="str">
        <f>IFERROR(IF(Q52="Probabilidad",(I52-(+I52*T52)),IF(Q52="Impacto",I52,"")),"")</f>
        <v/>
      </c>
      <c r="Y52" s="245" t="str">
        <f>IFERROR(IF(X52="","",IF(X52&lt;=0.2,"Muy Baja",IF(X52&lt;=0.4,"Baja",IF(X52&lt;=0.6,"Media",IF(X52&lt;=0.8,"Alta","Muy Alta"))))),"")</f>
        <v/>
      </c>
      <c r="Z52" s="246" t="str">
        <f t="shared" si="28"/>
        <v/>
      </c>
      <c r="AA52" s="245" t="str">
        <f>IFERROR(IF(AB52="","",IF(AB52&lt;=0.2,"Leve",IF(AB52&lt;=0.4,"Menor",IF(AB52&lt;=0.6,"Moderado",IF(AB52&lt;=0.8,"Mayor","Catastrófico"))))),"")</f>
        <v/>
      </c>
      <c r="AB52" s="246" t="str">
        <f>IFERROR(IF(Q52="Impacto",(M52-(+M52*T52)),IF(Q52="Probabilidad",M52,"")),"")</f>
        <v/>
      </c>
      <c r="AC52" s="247" t="str">
        <f t="shared" si="29"/>
        <v/>
      </c>
      <c r="AD52" s="248"/>
      <c r="AE52" s="249"/>
      <c r="AF52" s="250"/>
      <c r="AG52" s="251"/>
      <c r="AH52" s="251"/>
      <c r="AI52" s="249"/>
      <c r="AJ52" s="250"/>
      <c r="AK52" s="250"/>
      <c r="AL52" s="250"/>
      <c r="AM52" s="250"/>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row>
    <row r="53" spans="1:68" x14ac:dyDescent="0.3">
      <c r="A53" s="633"/>
      <c r="B53" s="621"/>
      <c r="C53" s="621"/>
      <c r="D53" s="621"/>
      <c r="E53" s="588"/>
      <c r="F53" s="621"/>
      <c r="G53" s="636"/>
      <c r="H53" s="606"/>
      <c r="I53" s="579"/>
      <c r="J53" s="609"/>
      <c r="K53" s="579"/>
      <c r="L53" s="612"/>
      <c r="M53" s="579"/>
      <c r="N53" s="582"/>
      <c r="O53" s="354">
        <v>2</v>
      </c>
      <c r="P53" s="240"/>
      <c r="Q53" s="241" t="str">
        <f t="shared" si="26"/>
        <v/>
      </c>
      <c r="R53" s="242"/>
      <c r="S53" s="242"/>
      <c r="T53" s="243" t="str">
        <f t="shared" si="27"/>
        <v/>
      </c>
      <c r="U53" s="242"/>
      <c r="V53" s="242"/>
      <c r="W53" s="242"/>
      <c r="X53" s="244" t="str">
        <f>IFERROR(IF(AND(Q52="Probabilidad",Q53="Probabilidad"),(Z52-(+Z52*T53)),IF(Q53="Probabilidad",(I52-(+I52*T53)),IF(Q53="Impacto",Z52,""))),"")</f>
        <v/>
      </c>
      <c r="Y53" s="245" t="str">
        <f t="shared" si="4"/>
        <v/>
      </c>
      <c r="Z53" s="246" t="str">
        <f t="shared" si="28"/>
        <v/>
      </c>
      <c r="AA53" s="245" t="str">
        <f t="shared" si="5"/>
        <v/>
      </c>
      <c r="AB53" s="246" t="str">
        <f>IFERROR(IF(AND(Q52="Impacto",Q53="Impacto"),(AB52-(+AB52*T53)),IF(Q53="Impacto",(M52-(+M52*T53)),IF(Q53="Probabilidad",AB52,""))),"")</f>
        <v/>
      </c>
      <c r="AC53" s="247" t="str">
        <f t="shared" si="29"/>
        <v/>
      </c>
      <c r="AD53" s="248"/>
      <c r="AE53" s="249"/>
      <c r="AF53" s="250"/>
      <c r="AG53" s="251"/>
      <c r="AH53" s="251"/>
      <c r="AI53" s="249"/>
      <c r="AJ53" s="250"/>
      <c r="AK53" s="250"/>
      <c r="AL53" s="250"/>
      <c r="AM53" s="250"/>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row>
    <row r="54" spans="1:68" x14ac:dyDescent="0.3">
      <c r="A54" s="633"/>
      <c r="B54" s="621"/>
      <c r="C54" s="621"/>
      <c r="D54" s="621"/>
      <c r="E54" s="588"/>
      <c r="F54" s="621"/>
      <c r="G54" s="636"/>
      <c r="H54" s="606"/>
      <c r="I54" s="579"/>
      <c r="J54" s="609"/>
      <c r="K54" s="579"/>
      <c r="L54" s="612"/>
      <c r="M54" s="579"/>
      <c r="N54" s="582"/>
      <c r="O54" s="354">
        <v>3</v>
      </c>
      <c r="P54" s="254"/>
      <c r="Q54" s="241" t="str">
        <f t="shared" si="26"/>
        <v/>
      </c>
      <c r="R54" s="242"/>
      <c r="S54" s="242"/>
      <c r="T54" s="243" t="str">
        <f t="shared" si="27"/>
        <v/>
      </c>
      <c r="U54" s="242"/>
      <c r="V54" s="242"/>
      <c r="W54" s="242"/>
      <c r="X54" s="244" t="str">
        <f>IFERROR(IF(AND(Q53="Probabilidad",Q54="Probabilidad"),(Z53-(+Z53*T54)),IF(AND(Q53="Impacto",Q54="Probabilidad"),(Z52-(+Z52*T54)),IF(Q54="Impacto",Z53,""))),"")</f>
        <v/>
      </c>
      <c r="Y54" s="245" t="str">
        <f t="shared" si="4"/>
        <v/>
      </c>
      <c r="Z54" s="246" t="str">
        <f t="shared" si="28"/>
        <v/>
      </c>
      <c r="AA54" s="245" t="str">
        <f t="shared" si="5"/>
        <v/>
      </c>
      <c r="AB54" s="246" t="str">
        <f>IFERROR(IF(AND(Q53="Impacto",Q54="Impacto"),(AB53-(+AB53*T54)),IF(AND(Q53="Probabilidad",Q54="Impacto"),(AB52-(+AB52*T54)),IF(Q54="Probabilidad",AB53,""))),"")</f>
        <v/>
      </c>
      <c r="AC54" s="247" t="str">
        <f t="shared" si="29"/>
        <v/>
      </c>
      <c r="AD54" s="248"/>
      <c r="AE54" s="249"/>
      <c r="AF54" s="250"/>
      <c r="AG54" s="251"/>
      <c r="AH54" s="251"/>
      <c r="AI54" s="249"/>
      <c r="AJ54" s="250"/>
      <c r="AK54" s="250"/>
      <c r="AL54" s="250"/>
      <c r="AM54" s="250"/>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row>
    <row r="55" spans="1:68" x14ac:dyDescent="0.3">
      <c r="A55" s="633"/>
      <c r="B55" s="621"/>
      <c r="C55" s="621"/>
      <c r="D55" s="621"/>
      <c r="E55" s="588"/>
      <c r="F55" s="621"/>
      <c r="G55" s="636"/>
      <c r="H55" s="606"/>
      <c r="I55" s="579"/>
      <c r="J55" s="609"/>
      <c r="K55" s="579"/>
      <c r="L55" s="612"/>
      <c r="M55" s="579"/>
      <c r="N55" s="582"/>
      <c r="O55" s="354">
        <v>4</v>
      </c>
      <c r="P55" s="240"/>
      <c r="Q55" s="241" t="str">
        <f t="shared" si="26"/>
        <v/>
      </c>
      <c r="R55" s="242"/>
      <c r="S55" s="242"/>
      <c r="T55" s="243" t="str">
        <f t="shared" si="27"/>
        <v/>
      </c>
      <c r="U55" s="242"/>
      <c r="V55" s="242"/>
      <c r="W55" s="242"/>
      <c r="X55" s="244" t="str">
        <f>IFERROR(IF(AND(Q54="Probabilidad",Q55="Probabilidad"),(Z54-(+Z54*T55)),IF(AND(Q54="Impacto",Q55="Probabilidad"),(Z53-(+Z53*T55)),IF(Q55="Impacto",Z54,""))),"")</f>
        <v/>
      </c>
      <c r="Y55" s="245" t="str">
        <f t="shared" si="4"/>
        <v/>
      </c>
      <c r="Z55" s="246" t="str">
        <f t="shared" si="28"/>
        <v/>
      </c>
      <c r="AA55" s="245" t="str">
        <f t="shared" si="5"/>
        <v/>
      </c>
      <c r="AB55" s="246" t="str">
        <f>IFERROR(IF(AND(Q54="Impacto",Q55="Impacto"),(AB54-(+AB54*T55)),IF(AND(Q54="Probabilidad",Q55="Impacto"),(AB53-(+AB53*T55)),IF(Q55="Probabilidad",AB54,""))),"")</f>
        <v/>
      </c>
      <c r="AC55" s="247" t="str">
        <f t="shared" si="29"/>
        <v/>
      </c>
      <c r="AD55" s="248"/>
      <c r="AE55" s="249"/>
      <c r="AF55" s="250"/>
      <c r="AG55" s="251"/>
      <c r="AH55" s="251"/>
      <c r="AI55" s="249"/>
      <c r="AJ55" s="250"/>
      <c r="AK55" s="250"/>
      <c r="AL55" s="250"/>
      <c r="AM55" s="250"/>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row>
    <row r="56" spans="1:68" x14ac:dyDescent="0.3">
      <c r="A56" s="633"/>
      <c r="B56" s="621"/>
      <c r="C56" s="621"/>
      <c r="D56" s="621"/>
      <c r="E56" s="588"/>
      <c r="F56" s="621"/>
      <c r="G56" s="636"/>
      <c r="H56" s="606"/>
      <c r="I56" s="579"/>
      <c r="J56" s="609"/>
      <c r="K56" s="579"/>
      <c r="L56" s="612"/>
      <c r="M56" s="579"/>
      <c r="N56" s="582"/>
      <c r="O56" s="354">
        <v>5</v>
      </c>
      <c r="P56" s="240"/>
      <c r="Q56" s="241" t="str">
        <f t="shared" si="26"/>
        <v/>
      </c>
      <c r="R56" s="242"/>
      <c r="S56" s="242"/>
      <c r="T56" s="243" t="str">
        <f t="shared" si="27"/>
        <v/>
      </c>
      <c r="U56" s="242"/>
      <c r="V56" s="242"/>
      <c r="W56" s="242"/>
      <c r="X56" s="244" t="str">
        <f>IFERROR(IF(AND(Q55="Probabilidad",Q56="Probabilidad"),(Z55-(+Z55*T56)),IF(AND(Q55="Impacto",Q56="Probabilidad"),(Z54-(+Z54*T56)),IF(Q56="Impacto",Z55,""))),"")</f>
        <v/>
      </c>
      <c r="Y56" s="245" t="str">
        <f t="shared" si="4"/>
        <v/>
      </c>
      <c r="Z56" s="246" t="str">
        <f t="shared" si="28"/>
        <v/>
      </c>
      <c r="AA56" s="245" t="str">
        <f t="shared" si="5"/>
        <v/>
      </c>
      <c r="AB56" s="246" t="str">
        <f>IFERROR(IF(AND(Q55="Impacto",Q56="Impacto"),(AB55-(+AB55*T56)),IF(AND(Q55="Probabilidad",Q56="Impacto"),(AB54-(+AB54*T56)),IF(Q56="Probabilidad",AB55,""))),"")</f>
        <v/>
      </c>
      <c r="AC56" s="247" t="str">
        <f t="shared" si="29"/>
        <v/>
      </c>
      <c r="AD56" s="248"/>
      <c r="AE56" s="249"/>
      <c r="AF56" s="250"/>
      <c r="AG56" s="251"/>
      <c r="AH56" s="251"/>
      <c r="AI56" s="249"/>
      <c r="AJ56" s="250"/>
      <c r="AK56" s="250"/>
      <c r="AL56" s="250"/>
      <c r="AM56" s="250"/>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row>
    <row r="57" spans="1:68" x14ac:dyDescent="0.3">
      <c r="A57" s="634"/>
      <c r="B57" s="622"/>
      <c r="C57" s="622"/>
      <c r="D57" s="622"/>
      <c r="E57" s="589"/>
      <c r="F57" s="622"/>
      <c r="G57" s="637"/>
      <c r="H57" s="607"/>
      <c r="I57" s="580"/>
      <c r="J57" s="610"/>
      <c r="K57" s="580"/>
      <c r="L57" s="613"/>
      <c r="M57" s="580"/>
      <c r="N57" s="583"/>
      <c r="O57" s="354">
        <v>6</v>
      </c>
      <c r="P57" s="240"/>
      <c r="Q57" s="241" t="str">
        <f t="shared" si="26"/>
        <v/>
      </c>
      <c r="R57" s="242"/>
      <c r="S57" s="242"/>
      <c r="T57" s="243" t="str">
        <f t="shared" si="27"/>
        <v/>
      </c>
      <c r="U57" s="242"/>
      <c r="V57" s="242"/>
      <c r="W57" s="242"/>
      <c r="X57" s="244" t="str">
        <f>IFERROR(IF(AND(Q56="Probabilidad",Q57="Probabilidad"),(Z56-(+Z56*T57)),IF(AND(Q56="Impacto",Q57="Probabilidad"),(Z55-(+Z55*T57)),IF(Q57="Impacto",Z56,""))),"")</f>
        <v/>
      </c>
      <c r="Y57" s="245" t="str">
        <f t="shared" si="4"/>
        <v/>
      </c>
      <c r="Z57" s="246" t="str">
        <f t="shared" si="28"/>
        <v/>
      </c>
      <c r="AA57" s="245" t="str">
        <f t="shared" si="5"/>
        <v/>
      </c>
      <c r="AB57" s="246" t="str">
        <f>IFERROR(IF(AND(Q56="Impacto",Q57="Impacto"),(AB56-(+AB56*T57)),IF(AND(Q56="Probabilidad",Q57="Impacto"),(AB55-(+AB55*T57)),IF(Q57="Probabilidad",AB56,""))),"")</f>
        <v/>
      </c>
      <c r="AC57" s="247" t="str">
        <f t="shared" si="29"/>
        <v/>
      </c>
      <c r="AD57" s="248"/>
      <c r="AE57" s="249"/>
      <c r="AF57" s="250"/>
      <c r="AG57" s="251"/>
      <c r="AH57" s="251"/>
      <c r="AI57" s="249"/>
      <c r="AJ57" s="250"/>
      <c r="AK57" s="250"/>
      <c r="AL57" s="250"/>
      <c r="AM57" s="250"/>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row>
    <row r="58" spans="1:68" x14ac:dyDescent="0.3">
      <c r="A58" s="632">
        <v>9</v>
      </c>
      <c r="B58" s="620"/>
      <c r="C58" s="620"/>
      <c r="D58" s="620"/>
      <c r="E58" s="587"/>
      <c r="F58" s="620"/>
      <c r="G58" s="635"/>
      <c r="H58" s="605" t="str">
        <f t="shared" ref="H58" si="38">IF(G58&lt;=0,"",IF(G58&lt;=2,"Muy Baja",IF(G58&lt;=24,"Baja",IF(G58&lt;=500,"Media",IF(G58&lt;=5000,"Alta","Muy Alta")))))</f>
        <v/>
      </c>
      <c r="I58" s="578" t="str">
        <f t="shared" ref="I58" si="39">IF(H58="","",IF(H58="Muy Baja",0.2,IF(H58="Baja",0.4,IF(H58="Media",0.6,IF(H58="Alta",0.8,IF(H58="Muy Alta",1,))))))</f>
        <v/>
      </c>
      <c r="J58" s="608"/>
      <c r="K58" s="578"/>
      <c r="L58" s="611" t="str">
        <f>IF(OR(K58='Tabla Impacto'!$C$11,K58='Tabla Impacto'!$D$11),"Leve",IF(OR(K58='Tabla Impacto'!$C$12,K58='Tabla Impacto'!$D$12),"Menor",IF(OR(K58='Tabla Impacto'!$C$13,K58='Tabla Impacto'!$D$13),"Moderado",IF(OR(K58='Tabla Impacto'!$C$14,K58='Tabla Impacto'!$D$14),"Mayor",IF(OR(K58='Tabla Impacto'!$C$15,K58='Tabla Impacto'!$D$15),"Catastrófico","")))))</f>
        <v/>
      </c>
      <c r="M58" s="578" t="str">
        <f t="shared" ref="M58" si="40">IF(L58="","",IF(L58="Leve",0.2,IF(L58="Menor",0.4,IF(L58="Moderado",0.6,IF(L58="Mayor",0.8,IF(L58="Catastrófico",1,))))))</f>
        <v/>
      </c>
      <c r="N58" s="581" t="str">
        <f t="shared" ref="N58" si="4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4">
        <v>1</v>
      </c>
      <c r="P58" s="240"/>
      <c r="Q58" s="241" t="str">
        <f t="shared" si="26"/>
        <v/>
      </c>
      <c r="R58" s="242"/>
      <c r="S58" s="242"/>
      <c r="T58" s="243" t="str">
        <f t="shared" si="27"/>
        <v/>
      </c>
      <c r="U58" s="242"/>
      <c r="V58" s="242"/>
      <c r="W58" s="242"/>
      <c r="X58" s="244" t="str">
        <f>IFERROR(IF(Q58="Probabilidad",(I58-(+I58*T58)),IF(Q58="Impacto",I58,"")),"")</f>
        <v/>
      </c>
      <c r="Y58" s="245" t="str">
        <f>IFERROR(IF(X58="","",IF(X58&lt;=0.2,"Muy Baja",IF(X58&lt;=0.4,"Baja",IF(X58&lt;=0.6,"Media",IF(X58&lt;=0.8,"Alta","Muy Alta"))))),"")</f>
        <v/>
      </c>
      <c r="Z58" s="246" t="str">
        <f t="shared" si="28"/>
        <v/>
      </c>
      <c r="AA58" s="245" t="str">
        <f>IFERROR(IF(AB58="","",IF(AB58&lt;=0.2,"Leve",IF(AB58&lt;=0.4,"Menor",IF(AB58&lt;=0.6,"Moderado",IF(AB58&lt;=0.8,"Mayor","Catastrófico"))))),"")</f>
        <v/>
      </c>
      <c r="AB58" s="246" t="str">
        <f>IFERROR(IF(Q58="Impacto",(M58-(+M58*T58)),IF(Q58="Probabilidad",M58,"")),"")</f>
        <v/>
      </c>
      <c r="AC58" s="247" t="str">
        <f t="shared" si="29"/>
        <v/>
      </c>
      <c r="AD58" s="248"/>
      <c r="AE58" s="249"/>
      <c r="AF58" s="250"/>
      <c r="AG58" s="251"/>
      <c r="AH58" s="251"/>
      <c r="AI58" s="249"/>
      <c r="AJ58" s="250"/>
      <c r="AK58" s="250"/>
      <c r="AL58" s="250"/>
      <c r="AM58" s="250"/>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row>
    <row r="59" spans="1:68" x14ac:dyDescent="0.3">
      <c r="A59" s="633"/>
      <c r="B59" s="621"/>
      <c r="C59" s="621"/>
      <c r="D59" s="621"/>
      <c r="E59" s="588"/>
      <c r="F59" s="621"/>
      <c r="G59" s="636"/>
      <c r="H59" s="606"/>
      <c r="I59" s="579"/>
      <c r="J59" s="609"/>
      <c r="K59" s="579"/>
      <c r="L59" s="612"/>
      <c r="M59" s="579"/>
      <c r="N59" s="582"/>
      <c r="O59" s="354">
        <v>2</v>
      </c>
      <c r="P59" s="240"/>
      <c r="Q59" s="241" t="str">
        <f t="shared" si="26"/>
        <v/>
      </c>
      <c r="R59" s="242"/>
      <c r="S59" s="242"/>
      <c r="T59" s="243" t="str">
        <f t="shared" si="27"/>
        <v/>
      </c>
      <c r="U59" s="242"/>
      <c r="V59" s="242"/>
      <c r="W59" s="242"/>
      <c r="X59" s="244" t="str">
        <f>IFERROR(IF(AND(Q58="Probabilidad",Q59="Probabilidad"),(Z58-(+Z58*T59)),IF(Q59="Probabilidad",(I58-(+I58*T59)),IF(Q59="Impacto",Z58,""))),"")</f>
        <v/>
      </c>
      <c r="Y59" s="245" t="str">
        <f t="shared" si="4"/>
        <v/>
      </c>
      <c r="Z59" s="246" t="str">
        <f t="shared" si="28"/>
        <v/>
      </c>
      <c r="AA59" s="245" t="str">
        <f t="shared" si="5"/>
        <v/>
      </c>
      <c r="AB59" s="246" t="str">
        <f>IFERROR(IF(AND(Q58="Impacto",Q59="Impacto"),(AB58-(+AB58*T59)),IF(Q59="Impacto",(M58-(+M58*T59)),IF(Q59="Probabilidad",AB58,""))),"")</f>
        <v/>
      </c>
      <c r="AC59" s="247" t="str">
        <f t="shared" si="29"/>
        <v/>
      </c>
      <c r="AD59" s="248"/>
      <c r="AE59" s="249"/>
      <c r="AF59" s="250"/>
      <c r="AG59" s="251"/>
      <c r="AH59" s="251"/>
      <c r="AI59" s="249"/>
      <c r="AJ59" s="250"/>
      <c r="AK59" s="250"/>
      <c r="AL59" s="250"/>
      <c r="AM59" s="250"/>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row>
    <row r="60" spans="1:68" x14ac:dyDescent="0.3">
      <c r="A60" s="633"/>
      <c r="B60" s="621"/>
      <c r="C60" s="621"/>
      <c r="D60" s="621"/>
      <c r="E60" s="588"/>
      <c r="F60" s="621"/>
      <c r="G60" s="636"/>
      <c r="H60" s="606"/>
      <c r="I60" s="579"/>
      <c r="J60" s="609"/>
      <c r="K60" s="579"/>
      <c r="L60" s="612"/>
      <c r="M60" s="579"/>
      <c r="N60" s="582"/>
      <c r="O60" s="354">
        <v>3</v>
      </c>
      <c r="P60" s="254"/>
      <c r="Q60" s="241" t="str">
        <f t="shared" si="26"/>
        <v/>
      </c>
      <c r="R60" s="242"/>
      <c r="S60" s="242"/>
      <c r="T60" s="243" t="str">
        <f t="shared" si="27"/>
        <v/>
      </c>
      <c r="U60" s="242"/>
      <c r="V60" s="242"/>
      <c r="W60" s="242"/>
      <c r="X60" s="244" t="str">
        <f>IFERROR(IF(AND(Q59="Probabilidad",Q60="Probabilidad"),(Z59-(+Z59*T60)),IF(AND(Q59="Impacto",Q60="Probabilidad"),(Z58-(+Z58*T60)),IF(Q60="Impacto",Z59,""))),"")</f>
        <v/>
      </c>
      <c r="Y60" s="245" t="str">
        <f t="shared" si="4"/>
        <v/>
      </c>
      <c r="Z60" s="246" t="str">
        <f t="shared" si="28"/>
        <v/>
      </c>
      <c r="AA60" s="245" t="str">
        <f t="shared" si="5"/>
        <v/>
      </c>
      <c r="AB60" s="246" t="str">
        <f>IFERROR(IF(AND(Q59="Impacto",Q60="Impacto"),(AB59-(+AB59*T60)),IF(AND(Q59="Probabilidad",Q60="Impacto"),(AB58-(+AB58*T60)),IF(Q60="Probabilidad",AB59,""))),"")</f>
        <v/>
      </c>
      <c r="AC60" s="247" t="str">
        <f t="shared" si="29"/>
        <v/>
      </c>
      <c r="AD60" s="248"/>
      <c r="AE60" s="249"/>
      <c r="AF60" s="250"/>
      <c r="AG60" s="251"/>
      <c r="AH60" s="251"/>
      <c r="AI60" s="249"/>
      <c r="AJ60" s="250"/>
      <c r="AK60" s="250"/>
      <c r="AL60" s="250"/>
      <c r="AM60" s="250"/>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row>
    <row r="61" spans="1:68" x14ac:dyDescent="0.3">
      <c r="A61" s="633"/>
      <c r="B61" s="621"/>
      <c r="C61" s="621"/>
      <c r="D61" s="621"/>
      <c r="E61" s="588"/>
      <c r="F61" s="621"/>
      <c r="G61" s="636"/>
      <c r="H61" s="606"/>
      <c r="I61" s="579"/>
      <c r="J61" s="609"/>
      <c r="K61" s="579"/>
      <c r="L61" s="612"/>
      <c r="M61" s="579"/>
      <c r="N61" s="582"/>
      <c r="O61" s="354">
        <v>4</v>
      </c>
      <c r="P61" s="240"/>
      <c r="Q61" s="241" t="str">
        <f t="shared" si="26"/>
        <v/>
      </c>
      <c r="R61" s="242"/>
      <c r="S61" s="242"/>
      <c r="T61" s="243" t="str">
        <f t="shared" si="27"/>
        <v/>
      </c>
      <c r="U61" s="242"/>
      <c r="V61" s="242"/>
      <c r="W61" s="242"/>
      <c r="X61" s="244" t="str">
        <f>IFERROR(IF(AND(Q60="Probabilidad",Q61="Probabilidad"),(Z60-(+Z60*T61)),IF(AND(Q60="Impacto",Q61="Probabilidad"),(Z59-(+Z59*T61)),IF(Q61="Impacto",Z60,""))),"")</f>
        <v/>
      </c>
      <c r="Y61" s="245" t="str">
        <f t="shared" si="4"/>
        <v/>
      </c>
      <c r="Z61" s="246" t="str">
        <f t="shared" si="28"/>
        <v/>
      </c>
      <c r="AA61" s="245" t="str">
        <f t="shared" si="5"/>
        <v/>
      </c>
      <c r="AB61" s="246" t="str">
        <f>IFERROR(IF(AND(Q60="Impacto",Q61="Impacto"),(AB60-(+AB60*T61)),IF(AND(Q60="Probabilidad",Q61="Impacto"),(AB59-(+AB59*T61)),IF(Q61="Probabilidad",AB60,""))),"")</f>
        <v/>
      </c>
      <c r="AC61" s="247" t="str">
        <f t="shared" si="29"/>
        <v/>
      </c>
      <c r="AD61" s="248"/>
      <c r="AE61" s="249"/>
      <c r="AF61" s="250"/>
      <c r="AG61" s="251"/>
      <c r="AH61" s="251"/>
      <c r="AI61" s="249"/>
      <c r="AJ61" s="250"/>
      <c r="AK61" s="250"/>
      <c r="AL61" s="250"/>
      <c r="AM61" s="250"/>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row>
    <row r="62" spans="1:68" x14ac:dyDescent="0.3">
      <c r="A62" s="633"/>
      <c r="B62" s="621"/>
      <c r="C62" s="621"/>
      <c r="D62" s="621"/>
      <c r="E62" s="588"/>
      <c r="F62" s="621"/>
      <c r="G62" s="636"/>
      <c r="H62" s="606"/>
      <c r="I62" s="579"/>
      <c r="J62" s="609"/>
      <c r="K62" s="579"/>
      <c r="L62" s="612"/>
      <c r="M62" s="579"/>
      <c r="N62" s="582"/>
      <c r="O62" s="354">
        <v>5</v>
      </c>
      <c r="P62" s="240"/>
      <c r="Q62" s="241" t="str">
        <f t="shared" si="26"/>
        <v/>
      </c>
      <c r="R62" s="242"/>
      <c r="S62" s="242"/>
      <c r="T62" s="243" t="str">
        <f t="shared" si="27"/>
        <v/>
      </c>
      <c r="U62" s="242"/>
      <c r="V62" s="242"/>
      <c r="W62" s="242"/>
      <c r="X62" s="244" t="str">
        <f>IFERROR(IF(AND(Q61="Probabilidad",Q62="Probabilidad"),(Z61-(+Z61*T62)),IF(AND(Q61="Impacto",Q62="Probabilidad"),(Z60-(+Z60*T62)),IF(Q62="Impacto",Z61,""))),"")</f>
        <v/>
      </c>
      <c r="Y62" s="245" t="str">
        <f t="shared" si="4"/>
        <v/>
      </c>
      <c r="Z62" s="246" t="str">
        <f t="shared" si="28"/>
        <v/>
      </c>
      <c r="AA62" s="245" t="str">
        <f t="shared" si="5"/>
        <v/>
      </c>
      <c r="AB62" s="246" t="str">
        <f>IFERROR(IF(AND(Q61="Impacto",Q62="Impacto"),(AB61-(+AB61*T62)),IF(AND(Q61="Probabilidad",Q62="Impacto"),(AB60-(+AB60*T62)),IF(Q62="Probabilidad",AB61,""))),"")</f>
        <v/>
      </c>
      <c r="AC62" s="247" t="str">
        <f t="shared" si="29"/>
        <v/>
      </c>
      <c r="AD62" s="248"/>
      <c r="AE62" s="249"/>
      <c r="AF62" s="250"/>
      <c r="AG62" s="251"/>
      <c r="AH62" s="251"/>
      <c r="AI62" s="249"/>
      <c r="AJ62" s="250"/>
      <c r="AK62" s="250"/>
      <c r="AL62" s="250"/>
      <c r="AM62" s="250"/>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row>
    <row r="63" spans="1:68" ht="151.5" customHeight="1" x14ac:dyDescent="0.3">
      <c r="A63" s="634"/>
      <c r="B63" s="622"/>
      <c r="C63" s="622"/>
      <c r="D63" s="622"/>
      <c r="E63" s="589"/>
      <c r="F63" s="622"/>
      <c r="G63" s="637"/>
      <c r="H63" s="607"/>
      <c r="I63" s="580"/>
      <c r="J63" s="610"/>
      <c r="K63" s="580"/>
      <c r="L63" s="613"/>
      <c r="M63" s="580"/>
      <c r="N63" s="583"/>
      <c r="O63" s="354">
        <v>6</v>
      </c>
      <c r="P63" s="240"/>
      <c r="Q63" s="241" t="str">
        <f t="shared" si="26"/>
        <v/>
      </c>
      <c r="R63" s="242"/>
      <c r="S63" s="242"/>
      <c r="T63" s="243" t="str">
        <f t="shared" si="27"/>
        <v/>
      </c>
      <c r="U63" s="242"/>
      <c r="V63" s="242"/>
      <c r="W63" s="242"/>
      <c r="X63" s="244" t="str">
        <f>IFERROR(IF(AND(Q62="Probabilidad",Q63="Probabilidad"),(Z62-(+Z62*T63)),IF(AND(Q62="Impacto",Q63="Probabilidad"),(Z61-(+Z61*T63)),IF(Q63="Impacto",Z62,""))),"")</f>
        <v/>
      </c>
      <c r="Y63" s="245" t="str">
        <f t="shared" si="4"/>
        <v/>
      </c>
      <c r="Z63" s="246" t="str">
        <f t="shared" si="28"/>
        <v/>
      </c>
      <c r="AA63" s="245" t="str">
        <f t="shared" si="5"/>
        <v/>
      </c>
      <c r="AB63" s="246" t="str">
        <f>IFERROR(IF(AND(Q62="Impacto",Q63="Impacto"),(AB62-(+AB62*T63)),IF(AND(Q62="Probabilidad",Q63="Impacto"),(AB61-(+AB61*T63)),IF(Q63="Probabilidad",AB62,""))),"")</f>
        <v/>
      </c>
      <c r="AC63" s="247" t="str">
        <f t="shared" si="29"/>
        <v/>
      </c>
      <c r="AD63" s="248"/>
      <c r="AE63" s="249"/>
      <c r="AF63" s="250"/>
      <c r="AG63" s="251"/>
      <c r="AH63" s="251"/>
      <c r="AI63" s="249"/>
      <c r="AJ63" s="250"/>
      <c r="AK63" s="250"/>
      <c r="AL63" s="250"/>
      <c r="AM63" s="250"/>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row>
    <row r="64" spans="1:68" ht="151.5" customHeight="1" x14ac:dyDescent="0.3">
      <c r="A64" s="632">
        <v>10</v>
      </c>
      <c r="B64" s="620"/>
      <c r="C64" s="620"/>
      <c r="D64" s="620"/>
      <c r="E64" s="587"/>
      <c r="F64" s="620"/>
      <c r="G64" s="635"/>
      <c r="H64" s="605" t="str">
        <f t="shared" ref="H64" si="42">IF(G64&lt;=0,"",IF(G64&lt;=2,"Muy Baja",IF(G64&lt;=24,"Baja",IF(G64&lt;=500,"Media",IF(G64&lt;=5000,"Alta","Muy Alta")))))</f>
        <v/>
      </c>
      <c r="I64" s="578" t="str">
        <f t="shared" ref="I64" si="43">IF(H64="","",IF(H64="Muy Baja",0.2,IF(H64="Baja",0.4,IF(H64="Media",0.6,IF(H64="Alta",0.8,IF(H64="Muy Alta",1,))))))</f>
        <v/>
      </c>
      <c r="J64" s="608"/>
      <c r="K64" s="578">
        <f>IF(NOT(ISERROR(MATCH(J64,'Tabla Impacto'!$B$221:$B$223,0))),'Tabla Impacto'!$F$223&amp;"Por favor no seleccionar los criterios de impacto(Afectación Económica o presupuestal y Pérdida Reputacional)",J64)</f>
        <v>0</v>
      </c>
      <c r="L64" s="611" t="str">
        <f>IF(OR(K64='Tabla Impacto'!$C$11,K64='Tabla Impacto'!$D$11),"Leve",IF(OR(K64='Tabla Impacto'!$C$12,K64='Tabla Impacto'!$D$12),"Menor",IF(OR(K64='Tabla Impacto'!$C$13,K64='Tabla Impacto'!$D$13),"Moderado",IF(OR(K64='Tabla Impacto'!$C$14,K64='Tabla Impacto'!$D$14),"Mayor",IF(OR(K64='Tabla Impacto'!$C$15,K64='Tabla Impacto'!$D$15),"Catastrófico","")))))</f>
        <v/>
      </c>
      <c r="M64" s="578" t="str">
        <f t="shared" ref="M64" si="44">IF(L64="","",IF(L64="Leve",0.2,IF(L64="Menor",0.4,IF(L64="Moderado",0.6,IF(L64="Mayor",0.8,IF(L64="Catastrófico",1,))))))</f>
        <v/>
      </c>
      <c r="N64" s="581" t="str">
        <f t="shared" ref="N64" si="45">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4">
        <v>1</v>
      </c>
      <c r="P64" s="240"/>
      <c r="Q64" s="241" t="str">
        <f t="shared" si="26"/>
        <v/>
      </c>
      <c r="R64" s="242"/>
      <c r="S64" s="242"/>
      <c r="T64" s="243" t="str">
        <f t="shared" si="27"/>
        <v/>
      </c>
      <c r="U64" s="242"/>
      <c r="V64" s="242"/>
      <c r="W64" s="242"/>
      <c r="X64" s="244" t="str">
        <f>IFERROR(IF(Q64="Probabilidad",(I64-(+I64*T64)),IF(Q64="Impacto",I64,"")),"")</f>
        <v/>
      </c>
      <c r="Y64" s="245" t="str">
        <f>IFERROR(IF(X64="","",IF(X64&lt;=0.2,"Muy Baja",IF(X64&lt;=0.4,"Baja",IF(X64&lt;=0.6,"Media",IF(X64&lt;=0.8,"Alta","Muy Alta"))))),"")</f>
        <v/>
      </c>
      <c r="Z64" s="246" t="str">
        <f t="shared" si="28"/>
        <v/>
      </c>
      <c r="AA64" s="245" t="str">
        <f>IFERROR(IF(AB64="","",IF(AB64&lt;=0.2,"Leve",IF(AB64&lt;=0.4,"Menor",IF(AB64&lt;=0.6,"Moderado",IF(AB64&lt;=0.8,"Mayor","Catastrófico"))))),"")</f>
        <v/>
      </c>
      <c r="AB64" s="246" t="str">
        <f>IFERROR(IF(Q64="Impacto",(M64-(+M64*T64)),IF(Q64="Probabilidad",M64,"")),"")</f>
        <v/>
      </c>
      <c r="AC64" s="247" t="str">
        <f t="shared" si="29"/>
        <v/>
      </c>
      <c r="AD64" s="248"/>
      <c r="AE64" s="249"/>
      <c r="AF64" s="250"/>
      <c r="AG64" s="251"/>
      <c r="AH64" s="251"/>
      <c r="AI64" s="249"/>
      <c r="AJ64" s="250"/>
      <c r="AK64" s="250"/>
      <c r="AL64" s="250"/>
      <c r="AM64" s="250"/>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row>
    <row r="65" spans="1:39" ht="151.5" customHeight="1" x14ac:dyDescent="0.3">
      <c r="A65" s="633"/>
      <c r="B65" s="621"/>
      <c r="C65" s="621"/>
      <c r="D65" s="621"/>
      <c r="E65" s="588"/>
      <c r="F65" s="621"/>
      <c r="G65" s="636"/>
      <c r="H65" s="606"/>
      <c r="I65" s="579"/>
      <c r="J65" s="609"/>
      <c r="K65" s="579">
        <f>IF(NOT(ISERROR(MATCH(J65,_xlfn.ANCHORARRAY(E76),0))),I78&amp;"Por favor no seleccionar los criterios de impacto",J65)</f>
        <v>0</v>
      </c>
      <c r="L65" s="612"/>
      <c r="M65" s="579"/>
      <c r="N65" s="582"/>
      <c r="O65" s="354">
        <v>2</v>
      </c>
      <c r="P65" s="240"/>
      <c r="Q65" s="241" t="str">
        <f t="shared" si="26"/>
        <v/>
      </c>
      <c r="R65" s="242"/>
      <c r="S65" s="242"/>
      <c r="T65" s="243" t="str">
        <f t="shared" si="27"/>
        <v/>
      </c>
      <c r="U65" s="242"/>
      <c r="V65" s="242"/>
      <c r="W65" s="242"/>
      <c r="X65" s="244" t="str">
        <f>IFERROR(IF(AND(Q64="Probabilidad",Q65="Probabilidad"),(Z64-(+Z64*T65)),IF(Q65="Probabilidad",(I64-(+I64*T65)),IF(Q65="Impacto",Z64,""))),"")</f>
        <v/>
      </c>
      <c r="Y65" s="245" t="str">
        <f t="shared" si="4"/>
        <v/>
      </c>
      <c r="Z65" s="246" t="str">
        <f t="shared" si="28"/>
        <v/>
      </c>
      <c r="AA65" s="245" t="str">
        <f t="shared" si="5"/>
        <v/>
      </c>
      <c r="AB65" s="246" t="str">
        <f>IFERROR(IF(AND(Q64="Impacto",Q65="Impacto"),(AB64-(+AB64*T65)),IF(Q65="Impacto",(M64-(+M64*T65)),IF(Q65="Probabilidad",AB64,""))),"")</f>
        <v/>
      </c>
      <c r="AC65" s="247" t="str">
        <f t="shared" si="29"/>
        <v/>
      </c>
      <c r="AD65" s="248"/>
      <c r="AE65" s="249"/>
      <c r="AF65" s="250"/>
      <c r="AG65" s="251"/>
      <c r="AH65" s="251"/>
      <c r="AI65" s="249"/>
      <c r="AJ65" s="250"/>
      <c r="AK65" s="250"/>
      <c r="AL65" s="250"/>
      <c r="AM65" s="250"/>
    </row>
    <row r="66" spans="1:39" ht="151.5" customHeight="1" x14ac:dyDescent="0.3">
      <c r="A66" s="633"/>
      <c r="B66" s="621"/>
      <c r="C66" s="621"/>
      <c r="D66" s="621"/>
      <c r="E66" s="588"/>
      <c r="F66" s="621"/>
      <c r="G66" s="636"/>
      <c r="H66" s="606"/>
      <c r="I66" s="579"/>
      <c r="J66" s="609"/>
      <c r="K66" s="579">
        <f>IF(NOT(ISERROR(MATCH(J66,_xlfn.ANCHORARRAY(E77),0))),I79&amp;"Por favor no seleccionar los criterios de impacto",J66)</f>
        <v>0</v>
      </c>
      <c r="L66" s="612"/>
      <c r="M66" s="579"/>
      <c r="N66" s="582"/>
      <c r="O66" s="354">
        <v>3</v>
      </c>
      <c r="P66" s="254"/>
      <c r="Q66" s="241" t="str">
        <f t="shared" si="26"/>
        <v/>
      </c>
      <c r="R66" s="242"/>
      <c r="S66" s="242"/>
      <c r="T66" s="243" t="str">
        <f t="shared" si="27"/>
        <v/>
      </c>
      <c r="U66" s="242"/>
      <c r="V66" s="242"/>
      <c r="W66" s="242"/>
      <c r="X66" s="244" t="str">
        <f>IFERROR(IF(AND(Q65="Probabilidad",Q66="Probabilidad"),(Z65-(+Z65*T66)),IF(AND(Q65="Impacto",Q66="Probabilidad"),(Z64-(+Z64*T66)),IF(Q66="Impacto",Z65,""))),"")</f>
        <v/>
      </c>
      <c r="Y66" s="245" t="str">
        <f t="shared" si="4"/>
        <v/>
      </c>
      <c r="Z66" s="246" t="str">
        <f t="shared" si="28"/>
        <v/>
      </c>
      <c r="AA66" s="245" t="str">
        <f t="shared" si="5"/>
        <v/>
      </c>
      <c r="AB66" s="246" t="str">
        <f>IFERROR(IF(AND(Q65="Impacto",Q66="Impacto"),(AB65-(+AB65*T66)),IF(AND(Q65="Probabilidad",Q66="Impacto"),(AB64-(+AB64*T66)),IF(Q66="Probabilidad",AB65,""))),"")</f>
        <v/>
      </c>
      <c r="AC66" s="247" t="str">
        <f t="shared" si="29"/>
        <v/>
      </c>
      <c r="AD66" s="248"/>
      <c r="AE66" s="249"/>
      <c r="AF66" s="250"/>
      <c r="AG66" s="251"/>
      <c r="AH66" s="251"/>
      <c r="AI66" s="249"/>
      <c r="AJ66" s="250"/>
      <c r="AK66" s="250"/>
      <c r="AL66" s="250"/>
      <c r="AM66" s="250"/>
    </row>
    <row r="67" spans="1:39" ht="151.5" customHeight="1" x14ac:dyDescent="0.3">
      <c r="A67" s="633"/>
      <c r="B67" s="621"/>
      <c r="C67" s="621"/>
      <c r="D67" s="621"/>
      <c r="E67" s="588"/>
      <c r="F67" s="621"/>
      <c r="G67" s="636"/>
      <c r="H67" s="606"/>
      <c r="I67" s="579"/>
      <c r="J67" s="609"/>
      <c r="K67" s="579">
        <f>IF(NOT(ISERROR(MATCH(J67,_xlfn.ANCHORARRAY(E78),0))),I80&amp;"Por favor no seleccionar los criterios de impacto",J67)</f>
        <v>0</v>
      </c>
      <c r="L67" s="612"/>
      <c r="M67" s="579"/>
      <c r="N67" s="582"/>
      <c r="O67" s="354">
        <v>4</v>
      </c>
      <c r="P67" s="240"/>
      <c r="Q67" s="241" t="str">
        <f t="shared" si="26"/>
        <v/>
      </c>
      <c r="R67" s="242"/>
      <c r="S67" s="242"/>
      <c r="T67" s="243" t="str">
        <f t="shared" si="27"/>
        <v/>
      </c>
      <c r="U67" s="242"/>
      <c r="V67" s="242"/>
      <c r="W67" s="242"/>
      <c r="X67" s="244" t="str">
        <f>IFERROR(IF(AND(Q66="Probabilidad",Q67="Probabilidad"),(Z66-(+Z66*T67)),IF(AND(Q66="Impacto",Q67="Probabilidad"),(Z65-(+Z65*T67)),IF(Q67="Impacto",Z66,""))),"")</f>
        <v/>
      </c>
      <c r="Y67" s="245" t="str">
        <f t="shared" si="4"/>
        <v/>
      </c>
      <c r="Z67" s="246" t="str">
        <f t="shared" si="28"/>
        <v/>
      </c>
      <c r="AA67" s="245" t="str">
        <f t="shared" si="5"/>
        <v/>
      </c>
      <c r="AB67" s="246" t="str">
        <f>IFERROR(IF(AND(Q66="Impacto",Q67="Impacto"),(AB66-(+AB66*T67)),IF(AND(Q66="Probabilidad",Q67="Impacto"),(AB65-(+AB65*T67)),IF(Q67="Probabilidad",AB66,""))),"")</f>
        <v/>
      </c>
      <c r="AC67" s="247" t="str">
        <f t="shared" si="29"/>
        <v/>
      </c>
      <c r="AD67" s="248"/>
      <c r="AE67" s="249"/>
      <c r="AF67" s="250"/>
      <c r="AG67" s="251"/>
      <c r="AH67" s="251"/>
      <c r="AI67" s="249"/>
      <c r="AJ67" s="250"/>
      <c r="AK67" s="250"/>
      <c r="AL67" s="250"/>
      <c r="AM67" s="250"/>
    </row>
    <row r="68" spans="1:39" ht="151.5" customHeight="1" x14ac:dyDescent="0.3">
      <c r="A68" s="633"/>
      <c r="B68" s="621"/>
      <c r="C68" s="621"/>
      <c r="D68" s="621"/>
      <c r="E68" s="588"/>
      <c r="F68" s="621"/>
      <c r="G68" s="636"/>
      <c r="H68" s="606"/>
      <c r="I68" s="579"/>
      <c r="J68" s="609"/>
      <c r="K68" s="579">
        <f>IF(NOT(ISERROR(MATCH(J68,_xlfn.ANCHORARRAY(E79),0))),I81&amp;"Por favor no seleccionar los criterios de impacto",J68)</f>
        <v>0</v>
      </c>
      <c r="L68" s="612"/>
      <c r="M68" s="579"/>
      <c r="N68" s="582"/>
      <c r="O68" s="354">
        <v>5</v>
      </c>
      <c r="P68" s="240"/>
      <c r="Q68" s="241" t="str">
        <f t="shared" si="26"/>
        <v/>
      </c>
      <c r="R68" s="242"/>
      <c r="S68" s="242"/>
      <c r="T68" s="243" t="str">
        <f t="shared" si="27"/>
        <v/>
      </c>
      <c r="U68" s="242"/>
      <c r="V68" s="242"/>
      <c r="W68" s="242"/>
      <c r="X68" s="244" t="str">
        <f>IFERROR(IF(AND(Q67="Probabilidad",Q68="Probabilidad"),(Z67-(+Z67*T68)),IF(AND(Q67="Impacto",Q68="Probabilidad"),(Z66-(+Z66*T68)),IF(Q68="Impacto",Z67,""))),"")</f>
        <v/>
      </c>
      <c r="Y68" s="245" t="str">
        <f t="shared" si="4"/>
        <v/>
      </c>
      <c r="Z68" s="246" t="str">
        <f t="shared" si="28"/>
        <v/>
      </c>
      <c r="AA68" s="245" t="str">
        <f t="shared" si="5"/>
        <v/>
      </c>
      <c r="AB68" s="246" t="str">
        <f>IFERROR(IF(AND(Q67="Impacto",Q68="Impacto"),(AB67-(+AB67*T68)),IF(AND(Q67="Probabilidad",Q68="Impacto"),(AB66-(+AB66*T68)),IF(Q68="Probabilidad",AB67,""))),"")</f>
        <v/>
      </c>
      <c r="AC68" s="247" t="str">
        <f t="shared" si="29"/>
        <v/>
      </c>
      <c r="AD68" s="248"/>
      <c r="AE68" s="249"/>
      <c r="AF68" s="250"/>
      <c r="AG68" s="251"/>
      <c r="AH68" s="251"/>
      <c r="AI68" s="249"/>
      <c r="AJ68" s="250"/>
      <c r="AK68" s="250"/>
      <c r="AL68" s="250"/>
      <c r="AM68" s="250"/>
    </row>
    <row r="69" spans="1:39" ht="151.5" customHeight="1" x14ac:dyDescent="0.3">
      <c r="A69" s="634"/>
      <c r="B69" s="622"/>
      <c r="C69" s="622"/>
      <c r="D69" s="622"/>
      <c r="E69" s="589"/>
      <c r="F69" s="622"/>
      <c r="G69" s="637"/>
      <c r="H69" s="607"/>
      <c r="I69" s="580"/>
      <c r="J69" s="610"/>
      <c r="K69" s="580">
        <f>IF(NOT(ISERROR(MATCH(J69,_xlfn.ANCHORARRAY(E80),0))),I82&amp;"Por favor no seleccionar los criterios de impacto",J69)</f>
        <v>0</v>
      </c>
      <c r="L69" s="613"/>
      <c r="M69" s="580"/>
      <c r="N69" s="583"/>
      <c r="O69" s="354">
        <v>6</v>
      </c>
      <c r="P69" s="240"/>
      <c r="Q69" s="241" t="str">
        <f t="shared" si="26"/>
        <v/>
      </c>
      <c r="R69" s="242"/>
      <c r="S69" s="242"/>
      <c r="T69" s="243" t="str">
        <f t="shared" si="27"/>
        <v/>
      </c>
      <c r="U69" s="242"/>
      <c r="V69" s="242"/>
      <c r="W69" s="242"/>
      <c r="X69" s="244" t="str">
        <f>IFERROR(IF(AND(Q68="Probabilidad",Q69="Probabilidad"),(Z68-(+Z68*T69)),IF(AND(Q68="Impacto",Q69="Probabilidad"),(Z67-(+Z67*T69)),IF(Q69="Impacto",Z68,""))),"")</f>
        <v/>
      </c>
      <c r="Y69" s="245" t="str">
        <f t="shared" si="4"/>
        <v/>
      </c>
      <c r="Z69" s="246" t="str">
        <f t="shared" si="28"/>
        <v/>
      </c>
      <c r="AA69" s="245" t="str">
        <f t="shared" si="5"/>
        <v/>
      </c>
      <c r="AB69" s="246" t="str">
        <f>IFERROR(IF(AND(Q68="Impacto",Q69="Impacto"),(AB68-(+AB68*T69)),IF(AND(Q68="Probabilidad",Q69="Impacto"),(AB67-(+AB67*T69)),IF(Q69="Probabilidad",AB68,""))),"")</f>
        <v/>
      </c>
      <c r="AC69" s="247" t="str">
        <f t="shared" si="29"/>
        <v/>
      </c>
      <c r="AD69" s="248"/>
      <c r="AE69" s="249"/>
      <c r="AF69" s="250"/>
      <c r="AG69" s="251"/>
      <c r="AH69" s="251"/>
      <c r="AI69" s="249"/>
      <c r="AJ69" s="250"/>
      <c r="AK69" s="250"/>
      <c r="AL69" s="250"/>
      <c r="AM69" s="250"/>
    </row>
    <row r="70" spans="1:39" ht="49.5" customHeight="1" x14ac:dyDescent="0.3">
      <c r="A70" s="256"/>
      <c r="B70" s="638" t="s">
        <v>565</v>
      </c>
      <c r="C70" s="639"/>
      <c r="D70" s="639"/>
      <c r="E70" s="639"/>
      <c r="F70" s="639"/>
      <c r="G70" s="639"/>
      <c r="H70" s="639"/>
      <c r="I70" s="639"/>
      <c r="J70" s="639"/>
      <c r="K70" s="639"/>
      <c r="L70" s="639"/>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40"/>
    </row>
    <row r="72" spans="1:39" x14ac:dyDescent="0.3">
      <c r="A72" s="232"/>
      <c r="B72" s="257" t="s">
        <v>566</v>
      </c>
      <c r="C72" s="232"/>
      <c r="D72" s="232"/>
      <c r="F72" s="232"/>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H22 H28 H34 H40 H46 H52 H58 H64">
    <cfRule type="cellIs" dxfId="335" priority="227" operator="equal">
      <formula>"Muy Alta"</formula>
    </cfRule>
    <cfRule type="cellIs" dxfId="334" priority="228" operator="equal">
      <formula>"Alta"</formula>
    </cfRule>
    <cfRule type="cellIs" dxfId="333" priority="229" operator="equal">
      <formula>"Media"</formula>
    </cfRule>
    <cfRule type="cellIs" dxfId="332" priority="230" operator="equal">
      <formula>"Baja"</formula>
    </cfRule>
    <cfRule type="cellIs" dxfId="331" priority="231" operator="equal">
      <formula>"Muy Baja"</formula>
    </cfRule>
  </conditionalFormatting>
  <conditionalFormatting sqref="K10:K69">
    <cfRule type="containsText" dxfId="330" priority="1" operator="containsText" text="❌">
      <formula>NOT(ISERROR(SEARCH("❌",K10)))</formula>
    </cfRule>
  </conditionalFormatting>
  <conditionalFormatting sqref="L10 L16 L22 L28 L34 L40 L46 L52 L58 L64">
    <cfRule type="cellIs" dxfId="329" priority="222" operator="equal">
      <formula>"Catastrófico"</formula>
    </cfRule>
    <cfRule type="cellIs" dxfId="328" priority="223" operator="equal">
      <formula>"Mayor"</formula>
    </cfRule>
    <cfRule type="cellIs" dxfId="327" priority="224" operator="equal">
      <formula>"Moderado"</formula>
    </cfRule>
    <cfRule type="cellIs" dxfId="326" priority="225" operator="equal">
      <formula>"Menor"</formula>
    </cfRule>
    <cfRule type="cellIs" dxfId="325" priority="226" operator="equal">
      <formula>"Leve"</formula>
    </cfRule>
  </conditionalFormatting>
  <conditionalFormatting sqref="N10 N16 N22 N28 N34 N40 N46 N52 N58 N64">
    <cfRule type="cellIs" dxfId="324" priority="218" operator="equal">
      <formula>"Extremo"</formula>
    </cfRule>
    <cfRule type="cellIs" dxfId="323" priority="219" operator="equal">
      <formula>"Alto"</formula>
    </cfRule>
    <cfRule type="cellIs" dxfId="322" priority="220" operator="equal">
      <formula>"Moderado"</formula>
    </cfRule>
    <cfRule type="cellIs" dxfId="321" priority="221" operator="equal">
      <formula>"Bajo"</formula>
    </cfRule>
  </conditionalFormatting>
  <conditionalFormatting sqref="Y10:Y69">
    <cfRule type="cellIs" dxfId="320" priority="11" operator="equal">
      <formula>"Muy Alta"</formula>
    </cfRule>
    <cfRule type="cellIs" dxfId="319" priority="12" operator="equal">
      <formula>"Alta"</formula>
    </cfRule>
    <cfRule type="cellIs" dxfId="318" priority="13" operator="equal">
      <formula>"Media"</formula>
    </cfRule>
    <cfRule type="cellIs" dxfId="317" priority="14" operator="equal">
      <formula>"Baja"</formula>
    </cfRule>
    <cfRule type="cellIs" dxfId="316" priority="15" operator="equal">
      <formula>"Muy Baja"</formula>
    </cfRule>
  </conditionalFormatting>
  <conditionalFormatting sqref="AA10:AA69">
    <cfRule type="cellIs" dxfId="315" priority="6" operator="equal">
      <formula>"Catastrófico"</formula>
    </cfRule>
    <cfRule type="cellIs" dxfId="314" priority="7" operator="equal">
      <formula>"Mayor"</formula>
    </cfRule>
    <cfRule type="cellIs" dxfId="313" priority="8" operator="equal">
      <formula>"Moderado"</formula>
    </cfRule>
    <cfRule type="cellIs" dxfId="312" priority="9" operator="equal">
      <formula>"Menor"</formula>
    </cfRule>
    <cfRule type="cellIs" dxfId="311" priority="10" operator="equal">
      <formula>"Leve"</formula>
    </cfRule>
  </conditionalFormatting>
  <conditionalFormatting sqref="AC10:AC69">
    <cfRule type="cellIs" dxfId="310" priority="2" operator="equal">
      <formula>"Extremo"</formula>
    </cfRule>
    <cfRule type="cellIs" dxfId="309" priority="3" operator="equal">
      <formula>"Alto"</formula>
    </cfRule>
    <cfRule type="cellIs" dxfId="308" priority="4" operator="equal">
      <formula>"Moderado"</formula>
    </cfRule>
    <cfRule type="cellIs" dxfId="307"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AG10:AG69</xm:sqref>
        </x14:dataValidation>
        <x14:dataValidation type="custom" allowBlank="1" showInputMessage="1" showErrorMessage="1" error="Recuerde que las acciones se generan bajo la medida de mitigar el riesgo" xr:uid="{00000000-0002-0000-0400-000003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AF10:AF69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F49" sqref="F49:F54"/>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41" t="s">
        <v>567</v>
      </c>
      <c r="C2" s="641"/>
      <c r="D2" s="641"/>
      <c r="E2" s="641"/>
      <c r="F2" s="641"/>
      <c r="G2" s="641"/>
      <c r="H2" s="641"/>
      <c r="I2" s="641"/>
      <c r="J2" s="642" t="s">
        <v>463</v>
      </c>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41"/>
      <c r="C3" s="641"/>
      <c r="D3" s="641"/>
      <c r="E3" s="641"/>
      <c r="F3" s="641"/>
      <c r="G3" s="641"/>
      <c r="H3" s="641"/>
      <c r="I3" s="641"/>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41"/>
      <c r="C4" s="641"/>
      <c r="D4" s="641"/>
      <c r="E4" s="641"/>
      <c r="F4" s="641"/>
      <c r="G4" s="641"/>
      <c r="H4" s="641"/>
      <c r="I4" s="641"/>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3" t="s">
        <v>568</v>
      </c>
      <c r="C6" s="643"/>
      <c r="D6" s="644"/>
      <c r="E6" s="645" t="s">
        <v>569</v>
      </c>
      <c r="F6" s="646"/>
      <c r="G6" s="646"/>
      <c r="H6" s="646"/>
      <c r="I6" s="647"/>
      <c r="J6" s="654" t="str">
        <f>IF(AND('Mapa final'!$H$10="Muy Alta",'Mapa final'!$L$10="Leve"),CONCATENATE("R",'Mapa final'!$A$10),"")</f>
        <v/>
      </c>
      <c r="K6" s="655"/>
      <c r="L6" s="655" t="str">
        <f>IF(AND('Mapa final'!$H$16="Muy Alta",'Mapa final'!$L$16="Leve"),CONCATENATE("R",'Mapa final'!$A$16),"")</f>
        <v/>
      </c>
      <c r="M6" s="655"/>
      <c r="N6" s="655" t="str">
        <f>IF(AND('Mapa final'!$H$22="Muy Alta",'Mapa final'!$L$22="Leve"),CONCATENATE("R",'Mapa final'!$A$22),"")</f>
        <v/>
      </c>
      <c r="O6" s="658"/>
      <c r="P6" s="654" t="str">
        <f>IF(AND('Mapa final'!$H$10="Muy Alta",'Mapa final'!$L$10="Menor"),CONCATENATE("R",'Mapa final'!$A$10),"")</f>
        <v/>
      </c>
      <c r="Q6" s="655"/>
      <c r="R6" s="655" t="str">
        <f>IF(AND('Mapa final'!$H$16="Muy Alta",'Mapa final'!$L$16="Menor"),CONCATENATE("R",'Mapa final'!$A$16),"")</f>
        <v/>
      </c>
      <c r="S6" s="655"/>
      <c r="T6" s="655" t="str">
        <f>IF(AND('Mapa final'!$H$22="Muy Alta",'Mapa final'!$L$22="Menor"),CONCATENATE("R",'Mapa final'!$A$22),"")</f>
        <v/>
      </c>
      <c r="U6" s="658"/>
      <c r="V6" s="654" t="str">
        <f>IF(AND('Mapa final'!$H$10="Muy Alta",'Mapa final'!$L$10="Moderado"),CONCATENATE("R",'Mapa final'!$A$10),"")</f>
        <v/>
      </c>
      <c r="W6" s="655"/>
      <c r="X6" s="655" t="str">
        <f>IF(AND('Mapa final'!$H$16="Muy Alta",'Mapa final'!$L$16="Moderado"),CONCATENATE("R",'Mapa final'!$A$16),"")</f>
        <v/>
      </c>
      <c r="Y6" s="655"/>
      <c r="Z6" s="655" t="str">
        <f>IF(AND('Mapa final'!$H$22="Muy Alta",'Mapa final'!$L$22="Moderado"),CONCATENATE("R",'Mapa final'!$A$22),"")</f>
        <v/>
      </c>
      <c r="AA6" s="658"/>
      <c r="AB6" s="654" t="str">
        <f>IF(AND('Mapa final'!$H$10="Muy Alta",'Mapa final'!$L$10="Mayor"),CONCATENATE("R",'Mapa final'!$A$10),"")</f>
        <v/>
      </c>
      <c r="AC6" s="655"/>
      <c r="AD6" s="655" t="str">
        <f>IF(AND('Mapa final'!$H$16="Muy Alta",'Mapa final'!$L$16="Mayor"),CONCATENATE("R",'Mapa final'!$A$16),"")</f>
        <v/>
      </c>
      <c r="AE6" s="655"/>
      <c r="AF6" s="655" t="str">
        <f>IF(AND('Mapa final'!$H$22="Muy Alta",'Mapa final'!$L$22="Mayor"),CONCATENATE("R",'Mapa final'!$A$22),"")</f>
        <v/>
      </c>
      <c r="AG6" s="658"/>
      <c r="AH6" s="660" t="str">
        <f>IF(AND('Mapa final'!$H$10="Muy Alta",'Mapa final'!$L$10="Catastrófico"),CONCATENATE("R",'Mapa final'!$A$10),"")</f>
        <v/>
      </c>
      <c r="AI6" s="661"/>
      <c r="AJ6" s="661" t="str">
        <f>IF(AND('Mapa final'!$H$16="Muy Alta",'Mapa final'!$L$16="Catastrófico"),CONCATENATE("R",'Mapa final'!$A$16),"")</f>
        <v/>
      </c>
      <c r="AK6" s="661"/>
      <c r="AL6" s="661" t="str">
        <f>IF(AND('Mapa final'!$H$22="Muy Alta",'Mapa final'!$L$22="Catastrófico"),CONCATENATE("R",'Mapa final'!$A$22),"")</f>
        <v/>
      </c>
      <c r="AM6" s="664"/>
      <c r="AO6" s="666" t="s">
        <v>570</v>
      </c>
      <c r="AP6" s="667"/>
      <c r="AQ6" s="667"/>
      <c r="AR6" s="667"/>
      <c r="AS6" s="667"/>
      <c r="AT6" s="66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3"/>
      <c r="C7" s="643"/>
      <c r="D7" s="644"/>
      <c r="E7" s="648"/>
      <c r="F7" s="649"/>
      <c r="G7" s="649"/>
      <c r="H7" s="649"/>
      <c r="I7" s="650"/>
      <c r="J7" s="656"/>
      <c r="K7" s="657"/>
      <c r="L7" s="657"/>
      <c r="M7" s="657"/>
      <c r="N7" s="657"/>
      <c r="O7" s="659"/>
      <c r="P7" s="656"/>
      <c r="Q7" s="657"/>
      <c r="R7" s="657"/>
      <c r="S7" s="657"/>
      <c r="T7" s="657"/>
      <c r="U7" s="659"/>
      <c r="V7" s="656"/>
      <c r="W7" s="657"/>
      <c r="X7" s="657"/>
      <c r="Y7" s="657"/>
      <c r="Z7" s="657"/>
      <c r="AA7" s="659"/>
      <c r="AB7" s="656"/>
      <c r="AC7" s="657"/>
      <c r="AD7" s="657"/>
      <c r="AE7" s="657"/>
      <c r="AF7" s="657"/>
      <c r="AG7" s="659"/>
      <c r="AH7" s="662"/>
      <c r="AI7" s="663"/>
      <c r="AJ7" s="663"/>
      <c r="AK7" s="663"/>
      <c r="AL7" s="663"/>
      <c r="AM7" s="665"/>
      <c r="AN7" s="15"/>
      <c r="AO7" s="669"/>
      <c r="AP7" s="670"/>
      <c r="AQ7" s="670"/>
      <c r="AR7" s="670"/>
      <c r="AS7" s="670"/>
      <c r="AT7" s="67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3"/>
      <c r="C8" s="643"/>
      <c r="D8" s="644"/>
      <c r="E8" s="648"/>
      <c r="F8" s="649"/>
      <c r="G8" s="649"/>
      <c r="H8" s="649"/>
      <c r="I8" s="650"/>
      <c r="J8" s="656" t="str">
        <f>IF(AND('Mapa final'!$H$28="Muy Alta",'Mapa final'!$L$28="Leve"),CONCATENATE("R",'Mapa final'!$A$28),"")</f>
        <v/>
      </c>
      <c r="K8" s="657"/>
      <c r="L8" s="657" t="str">
        <f>IF(AND('Mapa final'!$H$34="Muy Alta",'Mapa final'!$L$34="Leve"),CONCATENATE("R",'Mapa final'!$A$34),"")</f>
        <v/>
      </c>
      <c r="M8" s="657"/>
      <c r="N8" s="657" t="str">
        <f>IF(AND('Mapa final'!$H$40="Muy Alta",'Mapa final'!$L$40="Leve"),CONCATENATE("R",'Mapa final'!$A$40),"")</f>
        <v/>
      </c>
      <c r="O8" s="659"/>
      <c r="P8" s="656" t="str">
        <f>IF(AND('Mapa final'!$H$28="Muy Alta",'Mapa final'!$L$28="Menor"),CONCATENATE("R",'Mapa final'!$A$28),"")</f>
        <v/>
      </c>
      <c r="Q8" s="657"/>
      <c r="R8" s="657" t="str">
        <f>IF(AND('Mapa final'!$H$34="Muy Alta",'Mapa final'!$L$34="Menor"),CONCATENATE("R",'Mapa final'!$A$34),"")</f>
        <v/>
      </c>
      <c r="S8" s="657"/>
      <c r="T8" s="657" t="str">
        <f>IF(AND('Mapa final'!$H$40="Muy Alta",'Mapa final'!$L$40="Menor"),CONCATENATE("R",'Mapa final'!$A$40),"")</f>
        <v/>
      </c>
      <c r="U8" s="659"/>
      <c r="V8" s="656" t="str">
        <f>IF(AND('Mapa final'!$H$28="Muy Alta",'Mapa final'!$L$28="Moderado"),CONCATENATE("R",'Mapa final'!$A$28),"")</f>
        <v/>
      </c>
      <c r="W8" s="657"/>
      <c r="X8" s="657" t="str">
        <f>IF(AND('Mapa final'!$H$34="Muy Alta",'Mapa final'!$L$34="Moderado"),CONCATENATE("R",'Mapa final'!$A$34),"")</f>
        <v/>
      </c>
      <c r="Y8" s="657"/>
      <c r="Z8" s="657" t="str">
        <f>IF(AND('Mapa final'!$H$40="Muy Alta",'Mapa final'!$L$40="Moderado"),CONCATENATE("R",'Mapa final'!$A$40),"")</f>
        <v/>
      </c>
      <c r="AA8" s="659"/>
      <c r="AB8" s="656" t="str">
        <f>IF(AND('Mapa final'!$H$28="Muy Alta",'Mapa final'!$L$28="Mayor"),CONCATENATE("R",'Mapa final'!$A$28),"")</f>
        <v/>
      </c>
      <c r="AC8" s="657"/>
      <c r="AD8" s="657" t="str">
        <f>IF(AND('Mapa final'!$H$34="Muy Alta",'Mapa final'!$L$34="Mayor"),CONCATENATE("R",'Mapa final'!$A$34),"")</f>
        <v/>
      </c>
      <c r="AE8" s="657"/>
      <c r="AF8" s="657" t="str">
        <f>IF(AND('Mapa final'!$H$40="Muy Alta",'Mapa final'!$L$40="Mayor"),CONCATENATE("R",'Mapa final'!$A$40),"")</f>
        <v/>
      </c>
      <c r="AG8" s="659"/>
      <c r="AH8" s="662" t="str">
        <f>IF(AND('Mapa final'!$H$28="Muy Alta",'Mapa final'!$L$28="Catastrófico"),CONCATENATE("R",'Mapa final'!$A$28),"")</f>
        <v/>
      </c>
      <c r="AI8" s="663"/>
      <c r="AJ8" s="663" t="str">
        <f>IF(AND('Mapa final'!$H$34="Muy Alta",'Mapa final'!$L$34="Catastrófico"),CONCATENATE("R",'Mapa final'!$A$34),"")</f>
        <v/>
      </c>
      <c r="AK8" s="663"/>
      <c r="AL8" s="663" t="str">
        <f>IF(AND('Mapa final'!$H$40="Muy Alta",'Mapa final'!$L$40="Catastrófico"),CONCATENATE("R",'Mapa final'!$A$40),"")</f>
        <v/>
      </c>
      <c r="AM8" s="665"/>
      <c r="AN8" s="15"/>
      <c r="AO8" s="669"/>
      <c r="AP8" s="670"/>
      <c r="AQ8" s="670"/>
      <c r="AR8" s="670"/>
      <c r="AS8" s="670"/>
      <c r="AT8" s="67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3"/>
      <c r="C9" s="643"/>
      <c r="D9" s="644"/>
      <c r="E9" s="648"/>
      <c r="F9" s="649"/>
      <c r="G9" s="649"/>
      <c r="H9" s="649"/>
      <c r="I9" s="650"/>
      <c r="J9" s="656"/>
      <c r="K9" s="657"/>
      <c r="L9" s="657"/>
      <c r="M9" s="657"/>
      <c r="N9" s="657"/>
      <c r="O9" s="659"/>
      <c r="P9" s="656"/>
      <c r="Q9" s="657"/>
      <c r="R9" s="657"/>
      <c r="S9" s="657"/>
      <c r="T9" s="657"/>
      <c r="U9" s="659"/>
      <c r="V9" s="656"/>
      <c r="W9" s="657"/>
      <c r="X9" s="657"/>
      <c r="Y9" s="657"/>
      <c r="Z9" s="657"/>
      <c r="AA9" s="659"/>
      <c r="AB9" s="656"/>
      <c r="AC9" s="657"/>
      <c r="AD9" s="657"/>
      <c r="AE9" s="657"/>
      <c r="AF9" s="657"/>
      <c r="AG9" s="659"/>
      <c r="AH9" s="662"/>
      <c r="AI9" s="663"/>
      <c r="AJ9" s="663"/>
      <c r="AK9" s="663"/>
      <c r="AL9" s="663"/>
      <c r="AM9" s="665"/>
      <c r="AN9" s="15"/>
      <c r="AO9" s="669"/>
      <c r="AP9" s="670"/>
      <c r="AQ9" s="670"/>
      <c r="AR9" s="670"/>
      <c r="AS9" s="670"/>
      <c r="AT9" s="67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3"/>
      <c r="C10" s="643"/>
      <c r="D10" s="644"/>
      <c r="E10" s="648"/>
      <c r="F10" s="649"/>
      <c r="G10" s="649"/>
      <c r="H10" s="649"/>
      <c r="I10" s="650"/>
      <c r="J10" s="656" t="str">
        <f>IF(AND('Mapa final'!$H$46="Muy Alta",'Mapa final'!$L$46="Leve"),CONCATENATE("R",'Mapa final'!$A$46),"")</f>
        <v/>
      </c>
      <c r="K10" s="657"/>
      <c r="L10" s="657" t="str">
        <f>IF(AND('Mapa final'!$H$52="Muy Alta",'Mapa final'!$L$52="Leve"),CONCATENATE("R",'Mapa final'!$A$52),"")</f>
        <v/>
      </c>
      <c r="M10" s="657"/>
      <c r="N10" s="657" t="str">
        <f>IF(AND('Mapa final'!$H$58="Muy Alta",'Mapa final'!$L$58="Leve"),CONCATENATE("R",'Mapa final'!$A$58),"")</f>
        <v/>
      </c>
      <c r="O10" s="659"/>
      <c r="P10" s="656" t="str">
        <f>IF(AND('Mapa final'!$H$46="Muy Alta",'Mapa final'!$L$46="Menor"),CONCATENATE("R",'Mapa final'!$A$46),"")</f>
        <v/>
      </c>
      <c r="Q10" s="657"/>
      <c r="R10" s="657" t="str">
        <f>IF(AND('Mapa final'!$H$52="Muy Alta",'Mapa final'!$L$52="Menor"),CONCATENATE("R",'Mapa final'!$A$52),"")</f>
        <v/>
      </c>
      <c r="S10" s="657"/>
      <c r="T10" s="657" t="str">
        <f>IF(AND('Mapa final'!$H$58="Muy Alta",'Mapa final'!$L$58="Menor"),CONCATENATE("R",'Mapa final'!$A$58),"")</f>
        <v/>
      </c>
      <c r="U10" s="659"/>
      <c r="V10" s="656" t="str">
        <f>IF(AND('Mapa final'!$H$46="Muy Alta",'Mapa final'!$L$46="Moderado"),CONCATENATE("R",'Mapa final'!$A$46),"")</f>
        <v/>
      </c>
      <c r="W10" s="657"/>
      <c r="X10" s="657" t="str">
        <f>IF(AND('Mapa final'!$H$52="Muy Alta",'Mapa final'!$L$52="Moderado"),CONCATENATE("R",'Mapa final'!$A$52),"")</f>
        <v/>
      </c>
      <c r="Y10" s="657"/>
      <c r="Z10" s="657" t="str">
        <f>IF(AND('Mapa final'!$H$58="Muy Alta",'Mapa final'!$L$58="Moderado"),CONCATENATE("R",'Mapa final'!$A$58),"")</f>
        <v/>
      </c>
      <c r="AA10" s="659"/>
      <c r="AB10" s="656" t="str">
        <f>IF(AND('Mapa final'!$H$46="Muy Alta",'Mapa final'!$L$46="Mayor"),CONCATENATE("R",'Mapa final'!$A$46),"")</f>
        <v/>
      </c>
      <c r="AC10" s="657"/>
      <c r="AD10" s="657" t="str">
        <f>IF(AND('Mapa final'!$H$52="Muy Alta",'Mapa final'!$L$52="Mayor"),CONCATENATE("R",'Mapa final'!$A$52),"")</f>
        <v/>
      </c>
      <c r="AE10" s="657"/>
      <c r="AF10" s="657" t="str">
        <f>IF(AND('Mapa final'!$H$58="Muy Alta",'Mapa final'!$L$58="Mayor"),CONCATENATE("R",'Mapa final'!$A$58),"")</f>
        <v/>
      </c>
      <c r="AG10" s="659"/>
      <c r="AH10" s="662" t="str">
        <f>IF(AND('Mapa final'!$H$46="Muy Alta",'Mapa final'!$L$46="Catastrófico"),CONCATENATE("R",'Mapa final'!$A$46),"")</f>
        <v/>
      </c>
      <c r="AI10" s="663"/>
      <c r="AJ10" s="663" t="str">
        <f>IF(AND('Mapa final'!$H$52="Muy Alta",'Mapa final'!$L$52="Catastrófico"),CONCATENATE("R",'Mapa final'!$A$52),"")</f>
        <v/>
      </c>
      <c r="AK10" s="663"/>
      <c r="AL10" s="663" t="str">
        <f>IF(AND('Mapa final'!$H$58="Muy Alta",'Mapa final'!$L$58="Catastrófico"),CONCATENATE("R",'Mapa final'!$A$58),"")</f>
        <v/>
      </c>
      <c r="AM10" s="665"/>
      <c r="AN10" s="15"/>
      <c r="AO10" s="669"/>
      <c r="AP10" s="670"/>
      <c r="AQ10" s="670"/>
      <c r="AR10" s="670"/>
      <c r="AS10" s="670"/>
      <c r="AT10" s="67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3"/>
      <c r="C11" s="643"/>
      <c r="D11" s="644"/>
      <c r="E11" s="648"/>
      <c r="F11" s="649"/>
      <c r="G11" s="649"/>
      <c r="H11" s="649"/>
      <c r="I11" s="650"/>
      <c r="J11" s="656"/>
      <c r="K11" s="657"/>
      <c r="L11" s="657"/>
      <c r="M11" s="657"/>
      <c r="N11" s="657"/>
      <c r="O11" s="659"/>
      <c r="P11" s="656"/>
      <c r="Q11" s="657"/>
      <c r="R11" s="657"/>
      <c r="S11" s="657"/>
      <c r="T11" s="657"/>
      <c r="U11" s="659"/>
      <c r="V11" s="656"/>
      <c r="W11" s="657"/>
      <c r="X11" s="657"/>
      <c r="Y11" s="657"/>
      <c r="Z11" s="657"/>
      <c r="AA11" s="659"/>
      <c r="AB11" s="656"/>
      <c r="AC11" s="657"/>
      <c r="AD11" s="657"/>
      <c r="AE11" s="657"/>
      <c r="AF11" s="657"/>
      <c r="AG11" s="659"/>
      <c r="AH11" s="662"/>
      <c r="AI11" s="663"/>
      <c r="AJ11" s="663"/>
      <c r="AK11" s="663"/>
      <c r="AL11" s="663"/>
      <c r="AM11" s="665"/>
      <c r="AN11" s="15"/>
      <c r="AO11" s="669"/>
      <c r="AP11" s="670"/>
      <c r="AQ11" s="670"/>
      <c r="AR11" s="670"/>
      <c r="AS11" s="670"/>
      <c r="AT11" s="67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3"/>
      <c r="C12" s="643"/>
      <c r="D12" s="644"/>
      <c r="E12" s="648"/>
      <c r="F12" s="649"/>
      <c r="G12" s="649"/>
      <c r="H12" s="649"/>
      <c r="I12" s="650"/>
      <c r="J12" s="656" t="str">
        <f>IF(AND('Mapa final'!$H$64="Muy Alta",'Mapa final'!$L$64="Leve"),CONCATENATE("R",'Mapa final'!$A$64),"")</f>
        <v/>
      </c>
      <c r="K12" s="657"/>
      <c r="L12" s="657" t="str">
        <f>IF(AND('Mapa final'!$H$70="Muy Alta",'Mapa final'!$L$70="Leve"),CONCATENATE("R",'Mapa final'!$A$70),"")</f>
        <v/>
      </c>
      <c r="M12" s="657"/>
      <c r="N12" s="657" t="str">
        <f>IF(AND('Mapa final'!$H$76="Muy Alta",'Mapa final'!$L$76="Leve"),CONCATENATE("R",'Mapa final'!$A$76),"")</f>
        <v/>
      </c>
      <c r="O12" s="659"/>
      <c r="P12" s="656" t="str">
        <f>IF(AND('Mapa final'!$H$64="Muy Alta",'Mapa final'!$L$64="Menor"),CONCATENATE("R",'Mapa final'!$A$64),"")</f>
        <v/>
      </c>
      <c r="Q12" s="657"/>
      <c r="R12" s="657" t="str">
        <f>IF(AND('Mapa final'!$H$70="Muy Alta",'Mapa final'!$L$70="Menor"),CONCATENATE("R",'Mapa final'!$A$70),"")</f>
        <v/>
      </c>
      <c r="S12" s="657"/>
      <c r="T12" s="657" t="str">
        <f>IF(AND('Mapa final'!$H$76="Muy Alta",'Mapa final'!$L$76="Menor"),CONCATENATE("R",'Mapa final'!$A$76),"")</f>
        <v/>
      </c>
      <c r="U12" s="659"/>
      <c r="V12" s="656" t="str">
        <f>IF(AND('Mapa final'!$H$64="Muy Alta",'Mapa final'!$L$64="Moderado"),CONCATENATE("R",'Mapa final'!$A$64),"")</f>
        <v/>
      </c>
      <c r="W12" s="657"/>
      <c r="X12" s="657" t="str">
        <f>IF(AND('Mapa final'!$H$70="Muy Alta",'Mapa final'!$L$70="Moderado"),CONCATENATE("R",'Mapa final'!$A$70),"")</f>
        <v/>
      </c>
      <c r="Y12" s="657"/>
      <c r="Z12" s="657" t="str">
        <f>IF(AND('Mapa final'!$H$76="Muy Alta",'Mapa final'!$L$76="Moderado"),CONCATENATE("R",'Mapa final'!$A$76),"")</f>
        <v/>
      </c>
      <c r="AA12" s="659"/>
      <c r="AB12" s="656" t="str">
        <f>IF(AND('Mapa final'!$H$64="Muy Alta",'Mapa final'!$L$64="Mayor"),CONCATENATE("R",'Mapa final'!$A$64),"")</f>
        <v/>
      </c>
      <c r="AC12" s="657"/>
      <c r="AD12" s="657" t="str">
        <f>IF(AND('Mapa final'!$H$70="Muy Alta",'Mapa final'!$L$70="Mayor"),CONCATENATE("R",'Mapa final'!$A$70),"")</f>
        <v/>
      </c>
      <c r="AE12" s="657"/>
      <c r="AF12" s="657" t="str">
        <f>IF(AND('Mapa final'!$H$76="Muy Alta",'Mapa final'!$L$76="Mayor"),CONCATENATE("R",'Mapa final'!$A$76),"")</f>
        <v/>
      </c>
      <c r="AG12" s="659"/>
      <c r="AH12" s="662" t="str">
        <f>IF(AND('Mapa final'!$H$64="Muy Alta",'Mapa final'!$L$64="Catastrófico"),CONCATENATE("R",'Mapa final'!$A$64),"")</f>
        <v/>
      </c>
      <c r="AI12" s="663"/>
      <c r="AJ12" s="663" t="str">
        <f>IF(AND('Mapa final'!$H$70="Muy Alta",'Mapa final'!$L$70="Catastrófico"),CONCATENATE("R",'Mapa final'!$A$70),"")</f>
        <v/>
      </c>
      <c r="AK12" s="663"/>
      <c r="AL12" s="663" t="str">
        <f>IF(AND('Mapa final'!$H$76="Muy Alta",'Mapa final'!$L$76="Catastrófico"),CONCATENATE("R",'Mapa final'!$A$76),"")</f>
        <v/>
      </c>
      <c r="AM12" s="665"/>
      <c r="AN12" s="15"/>
      <c r="AO12" s="669"/>
      <c r="AP12" s="670"/>
      <c r="AQ12" s="670"/>
      <c r="AR12" s="670"/>
      <c r="AS12" s="670"/>
      <c r="AT12" s="67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3"/>
      <c r="C13" s="643"/>
      <c r="D13" s="644"/>
      <c r="E13" s="651"/>
      <c r="F13" s="652"/>
      <c r="G13" s="652"/>
      <c r="H13" s="652"/>
      <c r="I13" s="653"/>
      <c r="J13" s="656"/>
      <c r="K13" s="657"/>
      <c r="L13" s="657"/>
      <c r="M13" s="657"/>
      <c r="N13" s="657"/>
      <c r="O13" s="659"/>
      <c r="P13" s="656"/>
      <c r="Q13" s="657"/>
      <c r="R13" s="657"/>
      <c r="S13" s="657"/>
      <c r="T13" s="657"/>
      <c r="U13" s="659"/>
      <c r="V13" s="656"/>
      <c r="W13" s="657"/>
      <c r="X13" s="657"/>
      <c r="Y13" s="657"/>
      <c r="Z13" s="657"/>
      <c r="AA13" s="659"/>
      <c r="AB13" s="656"/>
      <c r="AC13" s="657"/>
      <c r="AD13" s="657"/>
      <c r="AE13" s="657"/>
      <c r="AF13" s="657"/>
      <c r="AG13" s="659"/>
      <c r="AH13" s="683"/>
      <c r="AI13" s="675"/>
      <c r="AJ13" s="675"/>
      <c r="AK13" s="675"/>
      <c r="AL13" s="675"/>
      <c r="AM13" s="676"/>
      <c r="AN13" s="15"/>
      <c r="AO13" s="672"/>
      <c r="AP13" s="673"/>
      <c r="AQ13" s="673"/>
      <c r="AR13" s="673"/>
      <c r="AS13" s="673"/>
      <c r="AT13" s="6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3"/>
      <c r="C14" s="643"/>
      <c r="D14" s="644"/>
      <c r="E14" s="645" t="s">
        <v>571</v>
      </c>
      <c r="F14" s="646"/>
      <c r="G14" s="646"/>
      <c r="H14" s="646"/>
      <c r="I14" s="646"/>
      <c r="J14" s="677" t="str">
        <f>IF(AND('Mapa final'!$H$10="Alta",'Mapa final'!$L$10="Leve"),CONCATENATE("R",'Mapa final'!$A$10),"")</f>
        <v/>
      </c>
      <c r="K14" s="678"/>
      <c r="L14" s="678" t="str">
        <f>IF(AND('Mapa final'!$H$16="Alta",'Mapa final'!$L$16="Leve"),CONCATENATE("R",'Mapa final'!$A$16),"")</f>
        <v/>
      </c>
      <c r="M14" s="678"/>
      <c r="N14" s="678" t="str">
        <f>IF(AND('Mapa final'!$H$22="Alta",'Mapa final'!$L$22="Leve"),CONCATENATE("R",'Mapa final'!$A$22),"")</f>
        <v/>
      </c>
      <c r="O14" s="681"/>
      <c r="P14" s="677" t="str">
        <f>IF(AND('Mapa final'!$H$10="Alta",'Mapa final'!$L$10="Menor"),CONCATENATE("R",'Mapa final'!$A$10),"")</f>
        <v/>
      </c>
      <c r="Q14" s="678"/>
      <c r="R14" s="678" t="str">
        <f>IF(AND('Mapa final'!$H$16="Alta",'Mapa final'!$L$16="Menor"),CONCATENATE("R",'Mapa final'!$A$16),"")</f>
        <v/>
      </c>
      <c r="S14" s="678"/>
      <c r="T14" s="678" t="str">
        <f>IF(AND('Mapa final'!$H$22="Alta",'Mapa final'!$L$22="Menor"),CONCATENATE("R",'Mapa final'!$A$22),"")</f>
        <v/>
      </c>
      <c r="U14" s="681"/>
      <c r="V14" s="654" t="str">
        <f>IF(AND('Mapa final'!$H$10="Alta",'Mapa final'!$L$10="Moderado"),CONCATENATE("R",'Mapa final'!$A$10),"")</f>
        <v/>
      </c>
      <c r="W14" s="655"/>
      <c r="X14" s="655" t="str">
        <f>IF(AND('Mapa final'!$H$16="Alta",'Mapa final'!$L$16="Moderado"),CONCATENATE("R",'Mapa final'!$A$16),"")</f>
        <v/>
      </c>
      <c r="Y14" s="655"/>
      <c r="Z14" s="655" t="str">
        <f>IF(AND('Mapa final'!$H$22="Alta",'Mapa final'!$L$22="Moderado"),CONCATENATE("R",'Mapa final'!$A$22),"")</f>
        <v/>
      </c>
      <c r="AA14" s="658"/>
      <c r="AB14" s="654" t="str">
        <f>IF(AND('Mapa final'!$H$10="Alta",'Mapa final'!$L$10="Mayor"),CONCATENATE("R",'Mapa final'!$A$10),"")</f>
        <v/>
      </c>
      <c r="AC14" s="655"/>
      <c r="AD14" s="655" t="str">
        <f>IF(AND('Mapa final'!$H$16="Alta",'Mapa final'!$L$16="Mayor"),CONCATENATE("R",'Mapa final'!$A$16),"")</f>
        <v/>
      </c>
      <c r="AE14" s="655"/>
      <c r="AF14" s="655" t="str">
        <f>IF(AND('Mapa final'!$H$22="Alta",'Mapa final'!$L$22="Mayor"),CONCATENATE("R",'Mapa final'!$A$22),"")</f>
        <v/>
      </c>
      <c r="AG14" s="658"/>
      <c r="AH14" s="660" t="str">
        <f>IF(AND('Mapa final'!$H$10="Alta",'Mapa final'!$L$10="Catastrófico"),CONCATENATE("R",'Mapa final'!$A$10),"")</f>
        <v/>
      </c>
      <c r="AI14" s="661"/>
      <c r="AJ14" s="661" t="str">
        <f>IF(AND('Mapa final'!$H$16="Alta",'Mapa final'!$L$16="Catastrófico"),CONCATENATE("R",'Mapa final'!$A$16),"")</f>
        <v/>
      </c>
      <c r="AK14" s="661"/>
      <c r="AL14" s="661" t="str">
        <f>IF(AND('Mapa final'!$H$22="Alta",'Mapa final'!$L$22="Catastrófico"),CONCATENATE("R",'Mapa final'!$A$22),"")</f>
        <v/>
      </c>
      <c r="AM14" s="664"/>
      <c r="AN14" s="15"/>
      <c r="AO14" s="684" t="s">
        <v>572</v>
      </c>
      <c r="AP14" s="685"/>
      <c r="AQ14" s="685"/>
      <c r="AR14" s="685"/>
      <c r="AS14" s="685"/>
      <c r="AT14" s="68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3"/>
      <c r="C15" s="643"/>
      <c r="D15" s="644"/>
      <c r="E15" s="648"/>
      <c r="F15" s="649"/>
      <c r="G15" s="649"/>
      <c r="H15" s="649"/>
      <c r="I15" s="649"/>
      <c r="J15" s="679"/>
      <c r="K15" s="680"/>
      <c r="L15" s="680"/>
      <c r="M15" s="680"/>
      <c r="N15" s="680"/>
      <c r="O15" s="682"/>
      <c r="P15" s="679"/>
      <c r="Q15" s="680"/>
      <c r="R15" s="680"/>
      <c r="S15" s="680"/>
      <c r="T15" s="680"/>
      <c r="U15" s="682"/>
      <c r="V15" s="656"/>
      <c r="W15" s="657"/>
      <c r="X15" s="657"/>
      <c r="Y15" s="657"/>
      <c r="Z15" s="657"/>
      <c r="AA15" s="659"/>
      <c r="AB15" s="656"/>
      <c r="AC15" s="657"/>
      <c r="AD15" s="657"/>
      <c r="AE15" s="657"/>
      <c r="AF15" s="657"/>
      <c r="AG15" s="659"/>
      <c r="AH15" s="662"/>
      <c r="AI15" s="663"/>
      <c r="AJ15" s="663"/>
      <c r="AK15" s="663"/>
      <c r="AL15" s="663"/>
      <c r="AM15" s="665"/>
      <c r="AN15" s="15"/>
      <c r="AO15" s="687"/>
      <c r="AP15" s="688"/>
      <c r="AQ15" s="688"/>
      <c r="AR15" s="688"/>
      <c r="AS15" s="688"/>
      <c r="AT15" s="68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3"/>
      <c r="C16" s="643"/>
      <c r="D16" s="644"/>
      <c r="E16" s="648"/>
      <c r="F16" s="649"/>
      <c r="G16" s="649"/>
      <c r="H16" s="649"/>
      <c r="I16" s="649"/>
      <c r="J16" s="679" t="str">
        <f>IF(AND('Mapa final'!$H$28="Alta",'Mapa final'!$L$28="Leve"),CONCATENATE("R",'Mapa final'!$A$28),"")</f>
        <v/>
      </c>
      <c r="K16" s="680"/>
      <c r="L16" s="680" t="str">
        <f>IF(AND('Mapa final'!$H$34="Alta",'Mapa final'!$L$34="Leve"),CONCATENATE("R",'Mapa final'!$A$34),"")</f>
        <v/>
      </c>
      <c r="M16" s="680"/>
      <c r="N16" s="680" t="str">
        <f>IF(AND('Mapa final'!$H$40="Alta",'Mapa final'!$L$40="Leve"),CONCATENATE("R",'Mapa final'!$A$40),"")</f>
        <v/>
      </c>
      <c r="O16" s="682"/>
      <c r="P16" s="679" t="str">
        <f>IF(AND('Mapa final'!$H$28="Alta",'Mapa final'!$L$28="Menor"),CONCATENATE("R",'Mapa final'!$A$28),"")</f>
        <v/>
      </c>
      <c r="Q16" s="680"/>
      <c r="R16" s="680" t="str">
        <f>IF(AND('Mapa final'!$H$34="Alta",'Mapa final'!$L$34="Menor"),CONCATENATE("R",'Mapa final'!$A$34),"")</f>
        <v/>
      </c>
      <c r="S16" s="680"/>
      <c r="T16" s="680" t="str">
        <f>IF(AND('Mapa final'!$H$40="Alta",'Mapa final'!$L$40="Menor"),CONCATENATE("R",'Mapa final'!$A$40),"")</f>
        <v/>
      </c>
      <c r="U16" s="682"/>
      <c r="V16" s="656" t="str">
        <f>IF(AND('Mapa final'!$H$28="Alta",'Mapa final'!$L$28="Moderado"),CONCATENATE("R",'Mapa final'!$A$28),"")</f>
        <v/>
      </c>
      <c r="W16" s="657"/>
      <c r="X16" s="657" t="str">
        <f>IF(AND('Mapa final'!$H$34="Alta",'Mapa final'!$L$34="Moderado"),CONCATENATE("R",'Mapa final'!$A$34),"")</f>
        <v/>
      </c>
      <c r="Y16" s="657"/>
      <c r="Z16" s="657" t="str">
        <f>IF(AND('Mapa final'!$H$40="Alta",'Mapa final'!$L$40="Moderado"),CONCATENATE("R",'Mapa final'!$A$40),"")</f>
        <v/>
      </c>
      <c r="AA16" s="659"/>
      <c r="AB16" s="656" t="str">
        <f>IF(AND('Mapa final'!$H$28="Alta",'Mapa final'!$L$28="Mayor"),CONCATENATE("R",'Mapa final'!$A$28),"")</f>
        <v/>
      </c>
      <c r="AC16" s="657"/>
      <c r="AD16" s="657" t="str">
        <f>IF(AND('Mapa final'!$H$34="Alta",'Mapa final'!$L$34="Mayor"),CONCATENATE("R",'Mapa final'!$A$34),"")</f>
        <v/>
      </c>
      <c r="AE16" s="657"/>
      <c r="AF16" s="657" t="str">
        <f>IF(AND('Mapa final'!$H$40="Alta",'Mapa final'!$L$40="Mayor"),CONCATENATE("R",'Mapa final'!$A$40),"")</f>
        <v/>
      </c>
      <c r="AG16" s="659"/>
      <c r="AH16" s="662" t="str">
        <f>IF(AND('Mapa final'!$H$28="Alta",'Mapa final'!$L$28="Catastrófico"),CONCATENATE("R",'Mapa final'!$A$28),"")</f>
        <v/>
      </c>
      <c r="AI16" s="663"/>
      <c r="AJ16" s="663" t="str">
        <f>IF(AND('Mapa final'!$H$34="Alta",'Mapa final'!$L$34="Catastrófico"),CONCATENATE("R",'Mapa final'!$A$34),"")</f>
        <v/>
      </c>
      <c r="AK16" s="663"/>
      <c r="AL16" s="663" t="str">
        <f>IF(AND('Mapa final'!$H$40="Alta",'Mapa final'!$L$40="Catastrófico"),CONCATENATE("R",'Mapa final'!$A$40),"")</f>
        <v/>
      </c>
      <c r="AM16" s="665"/>
      <c r="AN16" s="15"/>
      <c r="AO16" s="687"/>
      <c r="AP16" s="688"/>
      <c r="AQ16" s="688"/>
      <c r="AR16" s="688"/>
      <c r="AS16" s="688"/>
      <c r="AT16" s="68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3"/>
      <c r="C17" s="643"/>
      <c r="D17" s="644"/>
      <c r="E17" s="648"/>
      <c r="F17" s="649"/>
      <c r="G17" s="649"/>
      <c r="H17" s="649"/>
      <c r="I17" s="649"/>
      <c r="J17" s="679"/>
      <c r="K17" s="680"/>
      <c r="L17" s="680"/>
      <c r="M17" s="680"/>
      <c r="N17" s="680"/>
      <c r="O17" s="682"/>
      <c r="P17" s="679"/>
      <c r="Q17" s="680"/>
      <c r="R17" s="680"/>
      <c r="S17" s="680"/>
      <c r="T17" s="680"/>
      <c r="U17" s="682"/>
      <c r="V17" s="656"/>
      <c r="W17" s="657"/>
      <c r="X17" s="657"/>
      <c r="Y17" s="657"/>
      <c r="Z17" s="657"/>
      <c r="AA17" s="659"/>
      <c r="AB17" s="656"/>
      <c r="AC17" s="657"/>
      <c r="AD17" s="657"/>
      <c r="AE17" s="657"/>
      <c r="AF17" s="657"/>
      <c r="AG17" s="659"/>
      <c r="AH17" s="662"/>
      <c r="AI17" s="663"/>
      <c r="AJ17" s="663"/>
      <c r="AK17" s="663"/>
      <c r="AL17" s="663"/>
      <c r="AM17" s="665"/>
      <c r="AN17" s="15"/>
      <c r="AO17" s="687"/>
      <c r="AP17" s="688"/>
      <c r="AQ17" s="688"/>
      <c r="AR17" s="688"/>
      <c r="AS17" s="688"/>
      <c r="AT17" s="68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3"/>
      <c r="C18" s="643"/>
      <c r="D18" s="644"/>
      <c r="E18" s="648"/>
      <c r="F18" s="649"/>
      <c r="G18" s="649"/>
      <c r="H18" s="649"/>
      <c r="I18" s="649"/>
      <c r="J18" s="679" t="str">
        <f>IF(AND('Mapa final'!$H$46="Alta",'Mapa final'!$L$46="Leve"),CONCATENATE("R",'Mapa final'!$A$46),"")</f>
        <v/>
      </c>
      <c r="K18" s="680"/>
      <c r="L18" s="680" t="str">
        <f>IF(AND('Mapa final'!$H$52="Alta",'Mapa final'!$L$52="Leve"),CONCATENATE("R",'Mapa final'!$A$52),"")</f>
        <v/>
      </c>
      <c r="M18" s="680"/>
      <c r="N18" s="680" t="str">
        <f>IF(AND('Mapa final'!$H$58="Alta",'Mapa final'!$L$58="Leve"),CONCATENATE("R",'Mapa final'!$A$58),"")</f>
        <v/>
      </c>
      <c r="O18" s="682"/>
      <c r="P18" s="679" t="str">
        <f>IF(AND('Mapa final'!$H$46="Alta",'Mapa final'!$L$46="Menor"),CONCATENATE("R",'Mapa final'!$A$46),"")</f>
        <v/>
      </c>
      <c r="Q18" s="680"/>
      <c r="R18" s="680" t="str">
        <f>IF(AND('Mapa final'!$H$52="Alta",'Mapa final'!$L$52="Menor"),CONCATENATE("R",'Mapa final'!$A$52),"")</f>
        <v/>
      </c>
      <c r="S18" s="680"/>
      <c r="T18" s="680" t="str">
        <f>IF(AND('Mapa final'!$H$58="Alta",'Mapa final'!$L$58="Menor"),CONCATENATE("R",'Mapa final'!$A$58),"")</f>
        <v/>
      </c>
      <c r="U18" s="682"/>
      <c r="V18" s="656" t="str">
        <f>IF(AND('Mapa final'!$H$46="Alta",'Mapa final'!$L$46="Moderado"),CONCATENATE("R",'Mapa final'!$A$46),"")</f>
        <v/>
      </c>
      <c r="W18" s="657"/>
      <c r="X18" s="657" t="str">
        <f>IF(AND('Mapa final'!$H$52="Alta",'Mapa final'!$L$52="Moderado"),CONCATENATE("R",'Mapa final'!$A$52),"")</f>
        <v/>
      </c>
      <c r="Y18" s="657"/>
      <c r="Z18" s="657" t="str">
        <f>IF(AND('Mapa final'!$H$58="Alta",'Mapa final'!$L$58="Moderado"),CONCATENATE("R",'Mapa final'!$A$58),"")</f>
        <v/>
      </c>
      <c r="AA18" s="659"/>
      <c r="AB18" s="656" t="str">
        <f>IF(AND('Mapa final'!$H$46="Alta",'Mapa final'!$L$46="Mayor"),CONCATENATE("R",'Mapa final'!$A$46),"")</f>
        <v/>
      </c>
      <c r="AC18" s="657"/>
      <c r="AD18" s="657" t="str">
        <f>IF(AND('Mapa final'!$H$52="Alta",'Mapa final'!$L$52="Mayor"),CONCATENATE("R",'Mapa final'!$A$52),"")</f>
        <v/>
      </c>
      <c r="AE18" s="657"/>
      <c r="AF18" s="657" t="str">
        <f>IF(AND('Mapa final'!$H$58="Alta",'Mapa final'!$L$58="Mayor"),CONCATENATE("R",'Mapa final'!$A$58),"")</f>
        <v/>
      </c>
      <c r="AG18" s="659"/>
      <c r="AH18" s="662" t="str">
        <f>IF(AND('Mapa final'!$H$46="Alta",'Mapa final'!$L$46="Catastrófico"),CONCATENATE("R",'Mapa final'!$A$46),"")</f>
        <v/>
      </c>
      <c r="AI18" s="663"/>
      <c r="AJ18" s="663" t="str">
        <f>IF(AND('Mapa final'!$H$52="Alta",'Mapa final'!$L$52="Catastrófico"),CONCATENATE("R",'Mapa final'!$A$52),"")</f>
        <v/>
      </c>
      <c r="AK18" s="663"/>
      <c r="AL18" s="663" t="str">
        <f>IF(AND('Mapa final'!$H$58="Alta",'Mapa final'!$L$58="Catastrófico"),CONCATENATE("R",'Mapa final'!$A$58),"")</f>
        <v/>
      </c>
      <c r="AM18" s="665"/>
      <c r="AN18" s="15"/>
      <c r="AO18" s="687"/>
      <c r="AP18" s="688"/>
      <c r="AQ18" s="688"/>
      <c r="AR18" s="688"/>
      <c r="AS18" s="688"/>
      <c r="AT18" s="68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3"/>
      <c r="C19" s="643"/>
      <c r="D19" s="644"/>
      <c r="E19" s="648"/>
      <c r="F19" s="649"/>
      <c r="G19" s="649"/>
      <c r="H19" s="649"/>
      <c r="I19" s="649"/>
      <c r="J19" s="679"/>
      <c r="K19" s="680"/>
      <c r="L19" s="680"/>
      <c r="M19" s="680"/>
      <c r="N19" s="680"/>
      <c r="O19" s="682"/>
      <c r="P19" s="679"/>
      <c r="Q19" s="680"/>
      <c r="R19" s="680"/>
      <c r="S19" s="680"/>
      <c r="T19" s="680"/>
      <c r="U19" s="682"/>
      <c r="V19" s="656"/>
      <c r="W19" s="657"/>
      <c r="X19" s="657"/>
      <c r="Y19" s="657"/>
      <c r="Z19" s="657"/>
      <c r="AA19" s="659"/>
      <c r="AB19" s="656"/>
      <c r="AC19" s="657"/>
      <c r="AD19" s="657"/>
      <c r="AE19" s="657"/>
      <c r="AF19" s="657"/>
      <c r="AG19" s="659"/>
      <c r="AH19" s="662"/>
      <c r="AI19" s="663"/>
      <c r="AJ19" s="663"/>
      <c r="AK19" s="663"/>
      <c r="AL19" s="663"/>
      <c r="AM19" s="665"/>
      <c r="AN19" s="15"/>
      <c r="AO19" s="687"/>
      <c r="AP19" s="688"/>
      <c r="AQ19" s="688"/>
      <c r="AR19" s="688"/>
      <c r="AS19" s="688"/>
      <c r="AT19" s="68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3"/>
      <c r="C20" s="643"/>
      <c r="D20" s="644"/>
      <c r="E20" s="648"/>
      <c r="F20" s="649"/>
      <c r="G20" s="649"/>
      <c r="H20" s="649"/>
      <c r="I20" s="649"/>
      <c r="J20" s="679" t="str">
        <f>IF(AND('Mapa final'!$H$64="Alta",'Mapa final'!$L$64="Leve"),CONCATENATE("R",'Mapa final'!$A$64),"")</f>
        <v/>
      </c>
      <c r="K20" s="680"/>
      <c r="L20" s="680" t="str">
        <f>IF(AND('Mapa final'!$H$70="Alta",'Mapa final'!$L$70="Leve"),CONCATENATE("R",'Mapa final'!$A$70),"")</f>
        <v/>
      </c>
      <c r="M20" s="680"/>
      <c r="N20" s="680" t="str">
        <f>IF(AND('Mapa final'!$H$76="Alta",'Mapa final'!$L$76="Leve"),CONCATENATE("R",'Mapa final'!$A$76),"")</f>
        <v/>
      </c>
      <c r="O20" s="682"/>
      <c r="P20" s="679" t="str">
        <f>IF(AND('Mapa final'!$H$64="Alta",'Mapa final'!$L$64="Menor"),CONCATENATE("R",'Mapa final'!$A$64),"")</f>
        <v/>
      </c>
      <c r="Q20" s="680"/>
      <c r="R20" s="680" t="str">
        <f>IF(AND('Mapa final'!$H$70="Alta",'Mapa final'!$L$70="Menor"),CONCATENATE("R",'Mapa final'!$A$70),"")</f>
        <v/>
      </c>
      <c r="S20" s="680"/>
      <c r="T20" s="680" t="str">
        <f>IF(AND('Mapa final'!$H$76="Alta",'Mapa final'!$L$76="Menor"),CONCATENATE("R",'Mapa final'!$A$76),"")</f>
        <v/>
      </c>
      <c r="U20" s="682"/>
      <c r="V20" s="656" t="str">
        <f>IF(AND('Mapa final'!$H$64="Alta",'Mapa final'!$L$64="Moderado"),CONCATENATE("R",'Mapa final'!$A$64),"")</f>
        <v/>
      </c>
      <c r="W20" s="657"/>
      <c r="X20" s="657" t="str">
        <f>IF(AND('Mapa final'!$H$70="Alta",'Mapa final'!$L$70="Moderado"),CONCATENATE("R",'Mapa final'!$A$70),"")</f>
        <v/>
      </c>
      <c r="Y20" s="657"/>
      <c r="Z20" s="657" t="str">
        <f>IF(AND('Mapa final'!$H$76="Alta",'Mapa final'!$L$76="Moderado"),CONCATENATE("R",'Mapa final'!$A$76),"")</f>
        <v/>
      </c>
      <c r="AA20" s="659"/>
      <c r="AB20" s="656" t="str">
        <f>IF(AND('Mapa final'!$H$64="Alta",'Mapa final'!$L$64="Mayor"),CONCATENATE("R",'Mapa final'!$A$64),"")</f>
        <v/>
      </c>
      <c r="AC20" s="657"/>
      <c r="AD20" s="657" t="str">
        <f>IF(AND('Mapa final'!$H$70="Alta",'Mapa final'!$L$70="Mayor"),CONCATENATE("R",'Mapa final'!$A$70),"")</f>
        <v/>
      </c>
      <c r="AE20" s="657"/>
      <c r="AF20" s="657" t="str">
        <f>IF(AND('Mapa final'!$H$76="Alta",'Mapa final'!$L$76="Mayor"),CONCATENATE("R",'Mapa final'!$A$76),"")</f>
        <v/>
      </c>
      <c r="AG20" s="659"/>
      <c r="AH20" s="662" t="str">
        <f>IF(AND('Mapa final'!$H$64="Alta",'Mapa final'!$L$64="Catastrófico"),CONCATENATE("R",'Mapa final'!$A$64),"")</f>
        <v/>
      </c>
      <c r="AI20" s="663"/>
      <c r="AJ20" s="663" t="str">
        <f>IF(AND('Mapa final'!$H$70="Alta",'Mapa final'!$L$70="Catastrófico"),CONCATENATE("R",'Mapa final'!$A$70),"")</f>
        <v/>
      </c>
      <c r="AK20" s="663"/>
      <c r="AL20" s="663" t="str">
        <f>IF(AND('Mapa final'!$H$76="Alta",'Mapa final'!$L$76="Catastrófico"),CONCATENATE("R",'Mapa final'!$A$76),"")</f>
        <v/>
      </c>
      <c r="AM20" s="665"/>
      <c r="AN20" s="15"/>
      <c r="AO20" s="687"/>
      <c r="AP20" s="688"/>
      <c r="AQ20" s="688"/>
      <c r="AR20" s="688"/>
      <c r="AS20" s="688"/>
      <c r="AT20" s="68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3"/>
      <c r="C21" s="643"/>
      <c r="D21" s="644"/>
      <c r="E21" s="651"/>
      <c r="F21" s="652"/>
      <c r="G21" s="652"/>
      <c r="H21" s="652"/>
      <c r="I21" s="652"/>
      <c r="J21" s="696"/>
      <c r="K21" s="697"/>
      <c r="L21" s="697"/>
      <c r="M21" s="697"/>
      <c r="N21" s="697"/>
      <c r="O21" s="698"/>
      <c r="P21" s="696"/>
      <c r="Q21" s="697"/>
      <c r="R21" s="697"/>
      <c r="S21" s="697"/>
      <c r="T21" s="697"/>
      <c r="U21" s="698"/>
      <c r="V21" s="693"/>
      <c r="W21" s="694"/>
      <c r="X21" s="694"/>
      <c r="Y21" s="694"/>
      <c r="Z21" s="694"/>
      <c r="AA21" s="695"/>
      <c r="AB21" s="693"/>
      <c r="AC21" s="694"/>
      <c r="AD21" s="694"/>
      <c r="AE21" s="694"/>
      <c r="AF21" s="694"/>
      <c r="AG21" s="695"/>
      <c r="AH21" s="683"/>
      <c r="AI21" s="675"/>
      <c r="AJ21" s="675"/>
      <c r="AK21" s="675"/>
      <c r="AL21" s="675"/>
      <c r="AM21" s="676"/>
      <c r="AN21" s="15"/>
      <c r="AO21" s="690"/>
      <c r="AP21" s="691"/>
      <c r="AQ21" s="691"/>
      <c r="AR21" s="691"/>
      <c r="AS21" s="691"/>
      <c r="AT21" s="69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43"/>
      <c r="C22" s="643"/>
      <c r="D22" s="644"/>
      <c r="E22" s="645" t="s">
        <v>573</v>
      </c>
      <c r="F22" s="646"/>
      <c r="G22" s="646"/>
      <c r="H22" s="646"/>
      <c r="I22" s="647"/>
      <c r="J22" s="677" t="str">
        <f>IF(AND('Mapa final'!$H$10="Media",'Mapa final'!$L$10="Leve"),CONCATENATE("R",'Mapa final'!$A$10),"")</f>
        <v/>
      </c>
      <c r="K22" s="678"/>
      <c r="L22" s="678" t="str">
        <f>IF(AND('Mapa final'!$H$16="Media",'Mapa final'!$L$16="Leve"),CONCATENATE("R",'Mapa final'!$A$16),"")</f>
        <v/>
      </c>
      <c r="M22" s="678"/>
      <c r="N22" s="678" t="str">
        <f>IF(AND('Mapa final'!$H$22="Media",'Mapa final'!$L$22="Leve"),CONCATENATE("R",'Mapa final'!$A$22),"")</f>
        <v/>
      </c>
      <c r="O22" s="681"/>
      <c r="P22" s="677" t="str">
        <f>IF(AND('Mapa final'!$H$10="Media",'Mapa final'!$L$10="Menor"),CONCATENATE("R",'Mapa final'!$A$10),"")</f>
        <v>R1</v>
      </c>
      <c r="Q22" s="678"/>
      <c r="R22" s="678" t="str">
        <f>IF(AND('Mapa final'!$H$16="Media",'Mapa final'!$L$16="Menor"),CONCATENATE("R",'Mapa final'!$A$16),"")</f>
        <v>R2</v>
      </c>
      <c r="S22" s="678"/>
      <c r="T22" s="678" t="str">
        <f>IF(AND('Mapa final'!$H$22="Media",'Mapa final'!$L$22="Menor"),CONCATENATE("R",'Mapa final'!$A$22),"")</f>
        <v/>
      </c>
      <c r="U22" s="681"/>
      <c r="V22" s="677" t="str">
        <f>IF(AND('Mapa final'!$H$10="Media",'Mapa final'!$L$10="Moderado"),CONCATENATE("R",'Mapa final'!$A$10),"")</f>
        <v/>
      </c>
      <c r="W22" s="678"/>
      <c r="X22" s="678" t="str">
        <f>IF(AND('Mapa final'!$H$16="Media",'Mapa final'!$L$16="Moderado"),CONCATENATE("R",'Mapa final'!$A$16),"")</f>
        <v/>
      </c>
      <c r="Y22" s="678"/>
      <c r="Z22" s="678" t="str">
        <f>IF(AND('Mapa final'!$H$22="Media",'Mapa final'!$L$22="Moderado"),CONCATENATE("R",'Mapa final'!$A$22),"")</f>
        <v/>
      </c>
      <c r="AA22" s="681"/>
      <c r="AB22" s="654" t="str">
        <f>IF(AND('Mapa final'!$H$10="Media",'Mapa final'!$L$10="Mayor"),CONCATENATE("R",'Mapa final'!$A$10),"")</f>
        <v/>
      </c>
      <c r="AC22" s="655"/>
      <c r="AD22" s="655" t="str">
        <f>IF(AND('Mapa final'!$H$16="Media",'Mapa final'!$L$16="Mayor"),CONCATENATE("R",'Mapa final'!$A$16),"")</f>
        <v/>
      </c>
      <c r="AE22" s="655"/>
      <c r="AF22" s="655" t="str">
        <f>IF(AND('Mapa final'!$H$22="Media",'Mapa final'!$L$22="Mayor"),CONCATENATE("R",'Mapa final'!$A$22),"")</f>
        <v/>
      </c>
      <c r="AG22" s="658"/>
      <c r="AH22" s="660" t="str">
        <f>IF(AND('Mapa final'!$H$10="Media",'Mapa final'!$L$10="Catastrófico"),CONCATENATE("R",'Mapa final'!$A$10),"")</f>
        <v/>
      </c>
      <c r="AI22" s="661"/>
      <c r="AJ22" s="661" t="str">
        <f>IF(AND('Mapa final'!$H$16="Media",'Mapa final'!$L$16="Catastrófico"),CONCATENATE("R",'Mapa final'!$A$16),"")</f>
        <v/>
      </c>
      <c r="AK22" s="661"/>
      <c r="AL22" s="661" t="str">
        <f>IF(AND('Mapa final'!$H$22="Media",'Mapa final'!$L$22="Catastrófico"),CONCATENATE("R",'Mapa final'!$A$22),"")</f>
        <v/>
      </c>
      <c r="AM22" s="664"/>
      <c r="AN22" s="15"/>
      <c r="AO22" s="699" t="s">
        <v>90</v>
      </c>
      <c r="AP22" s="700"/>
      <c r="AQ22" s="700"/>
      <c r="AR22" s="700"/>
      <c r="AS22" s="700"/>
      <c r="AT22" s="70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43"/>
      <c r="C23" s="643"/>
      <c r="D23" s="644"/>
      <c r="E23" s="648"/>
      <c r="F23" s="649"/>
      <c r="G23" s="649"/>
      <c r="H23" s="649"/>
      <c r="I23" s="650"/>
      <c r="J23" s="679"/>
      <c r="K23" s="680"/>
      <c r="L23" s="680"/>
      <c r="M23" s="680"/>
      <c r="N23" s="680"/>
      <c r="O23" s="682"/>
      <c r="P23" s="679"/>
      <c r="Q23" s="680"/>
      <c r="R23" s="680"/>
      <c r="S23" s="680"/>
      <c r="T23" s="680"/>
      <c r="U23" s="682"/>
      <c r="V23" s="679"/>
      <c r="W23" s="680"/>
      <c r="X23" s="680"/>
      <c r="Y23" s="680"/>
      <c r="Z23" s="680"/>
      <c r="AA23" s="682"/>
      <c r="AB23" s="656"/>
      <c r="AC23" s="657"/>
      <c r="AD23" s="657"/>
      <c r="AE23" s="657"/>
      <c r="AF23" s="657"/>
      <c r="AG23" s="659"/>
      <c r="AH23" s="662"/>
      <c r="AI23" s="663"/>
      <c r="AJ23" s="663"/>
      <c r="AK23" s="663"/>
      <c r="AL23" s="663"/>
      <c r="AM23" s="665"/>
      <c r="AN23" s="15"/>
      <c r="AO23" s="702"/>
      <c r="AP23" s="703"/>
      <c r="AQ23" s="703"/>
      <c r="AR23" s="703"/>
      <c r="AS23" s="703"/>
      <c r="AT23" s="70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43"/>
      <c r="C24" s="643"/>
      <c r="D24" s="644"/>
      <c r="E24" s="648"/>
      <c r="F24" s="649"/>
      <c r="G24" s="649"/>
      <c r="H24" s="649"/>
      <c r="I24" s="650"/>
      <c r="J24" s="679" t="str">
        <f>IF(AND('Mapa final'!$H$28="Media",'Mapa final'!$L$28="Leve"),CONCATENATE("R",'Mapa final'!$A$28),"")</f>
        <v/>
      </c>
      <c r="K24" s="680"/>
      <c r="L24" s="680" t="str">
        <f>IF(AND('Mapa final'!$H$34="Media",'Mapa final'!$L$34="Leve"),CONCATENATE("R",'Mapa final'!$A$34),"")</f>
        <v/>
      </c>
      <c r="M24" s="680"/>
      <c r="N24" s="680" t="str">
        <f>IF(AND('Mapa final'!$H$40="Media",'Mapa final'!$L$40="Leve"),CONCATENATE("R",'Mapa final'!$A$40),"")</f>
        <v/>
      </c>
      <c r="O24" s="682"/>
      <c r="P24" s="679" t="str">
        <f>IF(AND('Mapa final'!$H$28="Media",'Mapa final'!$L$28="Menor"),CONCATENATE("R",'Mapa final'!$A$28),"")</f>
        <v/>
      </c>
      <c r="Q24" s="680"/>
      <c r="R24" s="680" t="str">
        <f>IF(AND('Mapa final'!$H$34="Media",'Mapa final'!$L$34="Menor"),CONCATENATE("R",'Mapa final'!$A$34),"")</f>
        <v/>
      </c>
      <c r="S24" s="680"/>
      <c r="T24" s="680" t="str">
        <f>IF(AND('Mapa final'!$H$40="Media",'Mapa final'!$L$40="Menor"),CONCATENATE("R",'Mapa final'!$A$40),"")</f>
        <v/>
      </c>
      <c r="U24" s="682"/>
      <c r="V24" s="679" t="str">
        <f>IF(AND('Mapa final'!$H$28="Media",'Mapa final'!$L$28="Moderado"),CONCATENATE("R",'Mapa final'!$A$28),"")</f>
        <v/>
      </c>
      <c r="W24" s="680"/>
      <c r="X24" s="680" t="str">
        <f>IF(AND('Mapa final'!$H$34="Media",'Mapa final'!$L$34="Moderado"),CONCATENATE("R",'Mapa final'!$A$34),"")</f>
        <v/>
      </c>
      <c r="Y24" s="680"/>
      <c r="Z24" s="680" t="str">
        <f>IF(AND('Mapa final'!$H$40="Media",'Mapa final'!$L$40="Moderado"),CONCATENATE("R",'Mapa final'!$A$40),"")</f>
        <v/>
      </c>
      <c r="AA24" s="682"/>
      <c r="AB24" s="656" t="str">
        <f>IF(AND('Mapa final'!$H$28="Media",'Mapa final'!$L$28="Mayor"),CONCATENATE("R",'Mapa final'!$A$28),"")</f>
        <v/>
      </c>
      <c r="AC24" s="657"/>
      <c r="AD24" s="657" t="str">
        <f>IF(AND('Mapa final'!$H$34="Media",'Mapa final'!$L$34="Mayor"),CONCATENATE("R",'Mapa final'!$A$34),"")</f>
        <v/>
      </c>
      <c r="AE24" s="657"/>
      <c r="AF24" s="657" t="str">
        <f>IF(AND('Mapa final'!$H$40="Media",'Mapa final'!$L$40="Mayor"),CONCATENATE("R",'Mapa final'!$A$40),"")</f>
        <v/>
      </c>
      <c r="AG24" s="659"/>
      <c r="AH24" s="662" t="str">
        <f>IF(AND('Mapa final'!$H$28="Media",'Mapa final'!$L$28="Catastrófico"),CONCATENATE("R",'Mapa final'!$A$28),"")</f>
        <v/>
      </c>
      <c r="AI24" s="663"/>
      <c r="AJ24" s="663" t="str">
        <f>IF(AND('Mapa final'!$H$34="Media",'Mapa final'!$L$34="Catastrófico"),CONCATENATE("R",'Mapa final'!$A$34),"")</f>
        <v/>
      </c>
      <c r="AK24" s="663"/>
      <c r="AL24" s="663" t="str">
        <f>IF(AND('Mapa final'!$H$40="Media",'Mapa final'!$L$40="Catastrófico"),CONCATENATE("R",'Mapa final'!$A$40),"")</f>
        <v/>
      </c>
      <c r="AM24" s="665"/>
      <c r="AN24" s="15"/>
      <c r="AO24" s="702"/>
      <c r="AP24" s="703"/>
      <c r="AQ24" s="703"/>
      <c r="AR24" s="703"/>
      <c r="AS24" s="703"/>
      <c r="AT24" s="70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43"/>
      <c r="C25" s="643"/>
      <c r="D25" s="644"/>
      <c r="E25" s="648"/>
      <c r="F25" s="649"/>
      <c r="G25" s="649"/>
      <c r="H25" s="649"/>
      <c r="I25" s="650"/>
      <c r="J25" s="679"/>
      <c r="K25" s="680"/>
      <c r="L25" s="680"/>
      <c r="M25" s="680"/>
      <c r="N25" s="680"/>
      <c r="O25" s="682"/>
      <c r="P25" s="679"/>
      <c r="Q25" s="680"/>
      <c r="R25" s="680"/>
      <c r="S25" s="680"/>
      <c r="T25" s="680"/>
      <c r="U25" s="682"/>
      <c r="V25" s="679"/>
      <c r="W25" s="680"/>
      <c r="X25" s="680"/>
      <c r="Y25" s="680"/>
      <c r="Z25" s="680"/>
      <c r="AA25" s="682"/>
      <c r="AB25" s="656"/>
      <c r="AC25" s="657"/>
      <c r="AD25" s="657"/>
      <c r="AE25" s="657"/>
      <c r="AF25" s="657"/>
      <c r="AG25" s="659"/>
      <c r="AH25" s="662"/>
      <c r="AI25" s="663"/>
      <c r="AJ25" s="663"/>
      <c r="AK25" s="663"/>
      <c r="AL25" s="663"/>
      <c r="AM25" s="665"/>
      <c r="AN25" s="15"/>
      <c r="AO25" s="702"/>
      <c r="AP25" s="703"/>
      <c r="AQ25" s="703"/>
      <c r="AR25" s="703"/>
      <c r="AS25" s="703"/>
      <c r="AT25" s="70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43"/>
      <c r="C26" s="643"/>
      <c r="D26" s="644"/>
      <c r="E26" s="648"/>
      <c r="F26" s="649"/>
      <c r="G26" s="649"/>
      <c r="H26" s="649"/>
      <c r="I26" s="650"/>
      <c r="J26" s="679" t="str">
        <f>IF(AND('Mapa final'!$H$46="Media",'Mapa final'!$L$46="Leve"),CONCATENATE("R",'Mapa final'!$A$46),"")</f>
        <v/>
      </c>
      <c r="K26" s="680"/>
      <c r="L26" s="680" t="str">
        <f>IF(AND('Mapa final'!$H$52="Media",'Mapa final'!$L$52="Leve"),CONCATENATE("R",'Mapa final'!$A$52),"")</f>
        <v/>
      </c>
      <c r="M26" s="680"/>
      <c r="N26" s="680" t="str">
        <f>IF(AND('Mapa final'!$H$58="Media",'Mapa final'!$L$58="Leve"),CONCATENATE("R",'Mapa final'!$A$58),"")</f>
        <v/>
      </c>
      <c r="O26" s="682"/>
      <c r="P26" s="679" t="str">
        <f>IF(AND('Mapa final'!$H$46="Media",'Mapa final'!$L$46="Menor"),CONCATENATE("R",'Mapa final'!$A$46),"")</f>
        <v/>
      </c>
      <c r="Q26" s="680"/>
      <c r="R26" s="680" t="str">
        <f>IF(AND('Mapa final'!$H$52="Media",'Mapa final'!$L$52="Menor"),CONCATENATE("R",'Mapa final'!$A$52),"")</f>
        <v/>
      </c>
      <c r="S26" s="680"/>
      <c r="T26" s="680" t="str">
        <f>IF(AND('Mapa final'!$H$58="Media",'Mapa final'!$L$58="Menor"),CONCATENATE("R",'Mapa final'!$A$58),"")</f>
        <v/>
      </c>
      <c r="U26" s="682"/>
      <c r="V26" s="679" t="str">
        <f>IF(AND('Mapa final'!$H$46="Media",'Mapa final'!$L$46="Moderado"),CONCATENATE("R",'Mapa final'!$A$46),"")</f>
        <v/>
      </c>
      <c r="W26" s="680"/>
      <c r="X26" s="680" t="str">
        <f>IF(AND('Mapa final'!$H$52="Media",'Mapa final'!$L$52="Moderado"),CONCATENATE("R",'Mapa final'!$A$52),"")</f>
        <v/>
      </c>
      <c r="Y26" s="680"/>
      <c r="Z26" s="680" t="str">
        <f>IF(AND('Mapa final'!$H$58="Media",'Mapa final'!$L$58="Moderado"),CONCATENATE("R",'Mapa final'!$A$58),"")</f>
        <v/>
      </c>
      <c r="AA26" s="682"/>
      <c r="AB26" s="656" t="str">
        <f>IF(AND('Mapa final'!$H$46="Media",'Mapa final'!$L$46="Mayor"),CONCATENATE("R",'Mapa final'!$A$46),"")</f>
        <v/>
      </c>
      <c r="AC26" s="657"/>
      <c r="AD26" s="657" t="str">
        <f>IF(AND('Mapa final'!$H$52="Media",'Mapa final'!$L$52="Mayor"),CONCATENATE("R",'Mapa final'!$A$52),"")</f>
        <v/>
      </c>
      <c r="AE26" s="657"/>
      <c r="AF26" s="657" t="str">
        <f>IF(AND('Mapa final'!$H$58="Media",'Mapa final'!$L$58="Mayor"),CONCATENATE("R",'Mapa final'!$A$58),"")</f>
        <v/>
      </c>
      <c r="AG26" s="659"/>
      <c r="AH26" s="662" t="str">
        <f>IF(AND('Mapa final'!$H$46="Media",'Mapa final'!$L$46="Catastrófico"),CONCATENATE("R",'Mapa final'!$A$46),"")</f>
        <v/>
      </c>
      <c r="AI26" s="663"/>
      <c r="AJ26" s="663" t="str">
        <f>IF(AND('Mapa final'!$H$52="Media",'Mapa final'!$L$52="Catastrófico"),CONCATENATE("R",'Mapa final'!$A$52),"")</f>
        <v/>
      </c>
      <c r="AK26" s="663"/>
      <c r="AL26" s="663" t="str">
        <f>IF(AND('Mapa final'!$H$58="Media",'Mapa final'!$L$58="Catastrófico"),CONCATENATE("R",'Mapa final'!$A$58),"")</f>
        <v/>
      </c>
      <c r="AM26" s="665"/>
      <c r="AN26" s="15"/>
      <c r="AO26" s="702"/>
      <c r="AP26" s="703"/>
      <c r="AQ26" s="703"/>
      <c r="AR26" s="703"/>
      <c r="AS26" s="703"/>
      <c r="AT26" s="70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43"/>
      <c r="C27" s="643"/>
      <c r="D27" s="644"/>
      <c r="E27" s="648"/>
      <c r="F27" s="649"/>
      <c r="G27" s="649"/>
      <c r="H27" s="649"/>
      <c r="I27" s="650"/>
      <c r="J27" s="679"/>
      <c r="K27" s="680"/>
      <c r="L27" s="680"/>
      <c r="M27" s="680"/>
      <c r="N27" s="680"/>
      <c r="O27" s="682"/>
      <c r="P27" s="679"/>
      <c r="Q27" s="680"/>
      <c r="R27" s="680"/>
      <c r="S27" s="680"/>
      <c r="T27" s="680"/>
      <c r="U27" s="682"/>
      <c r="V27" s="679"/>
      <c r="W27" s="680"/>
      <c r="X27" s="680"/>
      <c r="Y27" s="680"/>
      <c r="Z27" s="680"/>
      <c r="AA27" s="682"/>
      <c r="AB27" s="656"/>
      <c r="AC27" s="657"/>
      <c r="AD27" s="657"/>
      <c r="AE27" s="657"/>
      <c r="AF27" s="657"/>
      <c r="AG27" s="659"/>
      <c r="AH27" s="662"/>
      <c r="AI27" s="663"/>
      <c r="AJ27" s="663"/>
      <c r="AK27" s="663"/>
      <c r="AL27" s="663"/>
      <c r="AM27" s="665"/>
      <c r="AN27" s="15"/>
      <c r="AO27" s="702"/>
      <c r="AP27" s="703"/>
      <c r="AQ27" s="703"/>
      <c r="AR27" s="703"/>
      <c r="AS27" s="703"/>
      <c r="AT27" s="70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43"/>
      <c r="C28" s="643"/>
      <c r="D28" s="644"/>
      <c r="E28" s="648"/>
      <c r="F28" s="649"/>
      <c r="G28" s="649"/>
      <c r="H28" s="649"/>
      <c r="I28" s="650"/>
      <c r="J28" s="679" t="str">
        <f>IF(AND('Mapa final'!$H$64="Media",'Mapa final'!$L$64="Leve"),CONCATENATE("R",'Mapa final'!$A$64),"")</f>
        <v/>
      </c>
      <c r="K28" s="680"/>
      <c r="L28" s="680" t="str">
        <f>IF(AND('Mapa final'!$H$70="Media",'Mapa final'!$L$70="Leve"),CONCATENATE("R",'Mapa final'!$A$70),"")</f>
        <v/>
      </c>
      <c r="M28" s="680"/>
      <c r="N28" s="680" t="str">
        <f>IF(AND('Mapa final'!$H$76="Media",'Mapa final'!$L$76="Leve"),CONCATENATE("R",'Mapa final'!$A$76),"")</f>
        <v/>
      </c>
      <c r="O28" s="682"/>
      <c r="P28" s="679" t="str">
        <f>IF(AND('Mapa final'!$H$64="Media",'Mapa final'!$L$64="Menor"),CONCATENATE("R",'Mapa final'!$A$64),"")</f>
        <v/>
      </c>
      <c r="Q28" s="680"/>
      <c r="R28" s="680" t="str">
        <f>IF(AND('Mapa final'!$H$70="Media",'Mapa final'!$L$70="Menor"),CONCATENATE("R",'Mapa final'!$A$70),"")</f>
        <v/>
      </c>
      <c r="S28" s="680"/>
      <c r="T28" s="680" t="str">
        <f>IF(AND('Mapa final'!$H$76="Media",'Mapa final'!$L$76="Menor"),CONCATENATE("R",'Mapa final'!$A$76),"")</f>
        <v/>
      </c>
      <c r="U28" s="682"/>
      <c r="V28" s="679" t="str">
        <f>IF(AND('Mapa final'!$H$64="Media",'Mapa final'!$L$64="Moderado"),CONCATENATE("R",'Mapa final'!$A$64),"")</f>
        <v/>
      </c>
      <c r="W28" s="680"/>
      <c r="X28" s="680" t="str">
        <f>IF(AND('Mapa final'!$H$70="Media",'Mapa final'!$L$70="Moderado"),CONCATENATE("R",'Mapa final'!$A$70),"")</f>
        <v/>
      </c>
      <c r="Y28" s="680"/>
      <c r="Z28" s="680" t="str">
        <f>IF(AND('Mapa final'!$H$76="Media",'Mapa final'!$L$76="Moderado"),CONCATENATE("R",'Mapa final'!$A$76),"")</f>
        <v/>
      </c>
      <c r="AA28" s="682"/>
      <c r="AB28" s="656" t="str">
        <f>IF(AND('Mapa final'!$H$64="Media",'Mapa final'!$L$64="Mayor"),CONCATENATE("R",'Mapa final'!$A$64),"")</f>
        <v/>
      </c>
      <c r="AC28" s="657"/>
      <c r="AD28" s="657" t="str">
        <f>IF(AND('Mapa final'!$H$70="Media",'Mapa final'!$L$70="Mayor"),CONCATENATE("R",'Mapa final'!$A$70),"")</f>
        <v/>
      </c>
      <c r="AE28" s="657"/>
      <c r="AF28" s="657" t="str">
        <f>IF(AND('Mapa final'!$H$76="Media",'Mapa final'!$L$76="Mayor"),CONCATENATE("R",'Mapa final'!$A$76),"")</f>
        <v/>
      </c>
      <c r="AG28" s="659"/>
      <c r="AH28" s="662" t="str">
        <f>IF(AND('Mapa final'!$H$64="Media",'Mapa final'!$L$64="Catastrófico"),CONCATENATE("R",'Mapa final'!$A$64),"")</f>
        <v/>
      </c>
      <c r="AI28" s="663"/>
      <c r="AJ28" s="663" t="str">
        <f>IF(AND('Mapa final'!$H$70="Media",'Mapa final'!$L$70="Catastrófico"),CONCATENATE("R",'Mapa final'!$A$70),"")</f>
        <v/>
      </c>
      <c r="AK28" s="663"/>
      <c r="AL28" s="663" t="str">
        <f>IF(AND('Mapa final'!$H$76="Media",'Mapa final'!$L$76="Catastrófico"),CONCATENATE("R",'Mapa final'!$A$76),"")</f>
        <v/>
      </c>
      <c r="AM28" s="665"/>
      <c r="AN28" s="15"/>
      <c r="AO28" s="702"/>
      <c r="AP28" s="703"/>
      <c r="AQ28" s="703"/>
      <c r="AR28" s="703"/>
      <c r="AS28" s="703"/>
      <c r="AT28" s="70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43"/>
      <c r="C29" s="643"/>
      <c r="D29" s="644"/>
      <c r="E29" s="651"/>
      <c r="F29" s="652"/>
      <c r="G29" s="652"/>
      <c r="H29" s="652"/>
      <c r="I29" s="653"/>
      <c r="J29" s="679"/>
      <c r="K29" s="680"/>
      <c r="L29" s="680"/>
      <c r="M29" s="680"/>
      <c r="N29" s="680"/>
      <c r="O29" s="682"/>
      <c r="P29" s="696"/>
      <c r="Q29" s="697"/>
      <c r="R29" s="697"/>
      <c r="S29" s="697"/>
      <c r="T29" s="697"/>
      <c r="U29" s="698"/>
      <c r="V29" s="696"/>
      <c r="W29" s="697"/>
      <c r="X29" s="697"/>
      <c r="Y29" s="697"/>
      <c r="Z29" s="697"/>
      <c r="AA29" s="698"/>
      <c r="AB29" s="693"/>
      <c r="AC29" s="694"/>
      <c r="AD29" s="694"/>
      <c r="AE29" s="694"/>
      <c r="AF29" s="694"/>
      <c r="AG29" s="695"/>
      <c r="AH29" s="683"/>
      <c r="AI29" s="675"/>
      <c r="AJ29" s="675"/>
      <c r="AK29" s="675"/>
      <c r="AL29" s="675"/>
      <c r="AM29" s="676"/>
      <c r="AN29" s="15"/>
      <c r="AO29" s="705"/>
      <c r="AP29" s="706"/>
      <c r="AQ29" s="706"/>
      <c r="AR29" s="706"/>
      <c r="AS29" s="706"/>
      <c r="AT29" s="70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43"/>
      <c r="C30" s="643"/>
      <c r="D30" s="644"/>
      <c r="E30" s="645" t="s">
        <v>574</v>
      </c>
      <c r="F30" s="646"/>
      <c r="G30" s="646"/>
      <c r="H30" s="646"/>
      <c r="I30" s="646"/>
      <c r="J30" s="708" t="str">
        <f>IF(AND('Mapa final'!$H$10="Baja",'Mapa final'!$L$10="Leve"),CONCATENATE("R",'Mapa final'!$A$10),"")</f>
        <v/>
      </c>
      <c r="K30" s="709"/>
      <c r="L30" s="709" t="str">
        <f>IF(AND('Mapa final'!$H$16="Baja",'Mapa final'!$L$16="Leve"),CONCATENATE("R",'Mapa final'!$A$16),"")</f>
        <v/>
      </c>
      <c r="M30" s="709"/>
      <c r="N30" s="709" t="str">
        <f>IF(AND('Mapa final'!$H$22="Baja",'Mapa final'!$L$22="Leve"),CONCATENATE("R",'Mapa final'!$A$22),"")</f>
        <v/>
      </c>
      <c r="O30" s="712"/>
      <c r="P30" s="678" t="str">
        <f>IF(AND('Mapa final'!$H$10="Baja",'Mapa final'!$L$10="Menor"),CONCATENATE("R",'Mapa final'!$A$10),"")</f>
        <v/>
      </c>
      <c r="Q30" s="678"/>
      <c r="R30" s="678" t="str">
        <f>IF(AND('Mapa final'!$H$16="Baja",'Mapa final'!$L$16="Menor"),CONCATENATE("R",'Mapa final'!$A$16),"")</f>
        <v/>
      </c>
      <c r="S30" s="678"/>
      <c r="T30" s="678" t="str">
        <f>IF(AND('Mapa final'!$H$22="Baja",'Mapa final'!$L$22="Menor"),CONCATENATE("R",'Mapa final'!$A$22),"")</f>
        <v/>
      </c>
      <c r="U30" s="681"/>
      <c r="V30" s="677" t="str">
        <f>IF(AND('Mapa final'!$H$10="Baja",'Mapa final'!$L$10="Moderado"),CONCATENATE("R",'Mapa final'!$A$10),"")</f>
        <v/>
      </c>
      <c r="W30" s="678"/>
      <c r="X30" s="678" t="str">
        <f>IF(AND('Mapa final'!$H$16="Baja",'Mapa final'!$L$16="Moderado"),CONCATENATE("R",'Mapa final'!$A$16),"")</f>
        <v/>
      </c>
      <c r="Y30" s="678"/>
      <c r="Z30" s="678" t="str">
        <f>IF(AND('Mapa final'!$H$22="Baja",'Mapa final'!$L$22="Moderado"),CONCATENATE("R",'Mapa final'!$A$22),"")</f>
        <v/>
      </c>
      <c r="AA30" s="681"/>
      <c r="AB30" s="654" t="str">
        <f>IF(AND('Mapa final'!$H$10="Baja",'Mapa final'!$L$10="Mayor"),CONCATENATE("R",'Mapa final'!$A$10),"")</f>
        <v/>
      </c>
      <c r="AC30" s="655"/>
      <c r="AD30" s="655" t="str">
        <f>IF(AND('Mapa final'!$H$16="Baja",'Mapa final'!$L$16="Mayor"),CONCATENATE("R",'Mapa final'!$A$16),"")</f>
        <v/>
      </c>
      <c r="AE30" s="655"/>
      <c r="AF30" s="655" t="str">
        <f>IF(AND('Mapa final'!$H$22="Baja",'Mapa final'!$L$22="Mayor"),CONCATENATE("R",'Mapa final'!$A$22),"")</f>
        <v/>
      </c>
      <c r="AG30" s="658"/>
      <c r="AH30" s="660" t="str">
        <f>IF(AND('Mapa final'!$H$10="Baja",'Mapa final'!$L$10="Catastrófico"),CONCATENATE("R",'Mapa final'!$A$10),"")</f>
        <v/>
      </c>
      <c r="AI30" s="661"/>
      <c r="AJ30" s="661" t="str">
        <f>IF(AND('Mapa final'!$H$16="Baja",'Mapa final'!$L$16="Catastrófico"),CONCATENATE("R",'Mapa final'!$A$16),"")</f>
        <v/>
      </c>
      <c r="AK30" s="661"/>
      <c r="AL30" s="661" t="str">
        <f>IF(AND('Mapa final'!$H$22="Baja",'Mapa final'!$L$22="Catastrófico"),CONCATENATE("R",'Mapa final'!$A$22),"")</f>
        <v/>
      </c>
      <c r="AM30" s="664"/>
      <c r="AN30" s="15"/>
      <c r="AO30" s="714" t="s">
        <v>575</v>
      </c>
      <c r="AP30" s="715"/>
      <c r="AQ30" s="715"/>
      <c r="AR30" s="715"/>
      <c r="AS30" s="715"/>
      <c r="AT30" s="71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43"/>
      <c r="C31" s="643"/>
      <c r="D31" s="644"/>
      <c r="E31" s="648"/>
      <c r="F31" s="649"/>
      <c r="G31" s="649"/>
      <c r="H31" s="649"/>
      <c r="I31" s="649"/>
      <c r="J31" s="710"/>
      <c r="K31" s="711"/>
      <c r="L31" s="711"/>
      <c r="M31" s="711"/>
      <c r="N31" s="711"/>
      <c r="O31" s="713"/>
      <c r="P31" s="680"/>
      <c r="Q31" s="680"/>
      <c r="R31" s="680"/>
      <c r="S31" s="680"/>
      <c r="T31" s="680"/>
      <c r="U31" s="682"/>
      <c r="V31" s="679"/>
      <c r="W31" s="680"/>
      <c r="X31" s="680"/>
      <c r="Y31" s="680"/>
      <c r="Z31" s="680"/>
      <c r="AA31" s="682"/>
      <c r="AB31" s="656"/>
      <c r="AC31" s="657"/>
      <c r="AD31" s="657"/>
      <c r="AE31" s="657"/>
      <c r="AF31" s="657"/>
      <c r="AG31" s="659"/>
      <c r="AH31" s="662"/>
      <c r="AI31" s="663"/>
      <c r="AJ31" s="663"/>
      <c r="AK31" s="663"/>
      <c r="AL31" s="663"/>
      <c r="AM31" s="665"/>
      <c r="AN31" s="15"/>
      <c r="AO31" s="717"/>
      <c r="AP31" s="718"/>
      <c r="AQ31" s="718"/>
      <c r="AR31" s="718"/>
      <c r="AS31" s="718"/>
      <c r="AT31" s="71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43"/>
      <c r="C32" s="643"/>
      <c r="D32" s="644"/>
      <c r="E32" s="648"/>
      <c r="F32" s="649"/>
      <c r="G32" s="649"/>
      <c r="H32" s="649"/>
      <c r="I32" s="649"/>
      <c r="J32" s="710" t="str">
        <f>IF(AND('Mapa final'!$H$28="Baja",'Mapa final'!$L$28="Leve"),CONCATENATE("R",'Mapa final'!$A$28),"")</f>
        <v/>
      </c>
      <c r="K32" s="711"/>
      <c r="L32" s="711" t="str">
        <f>IF(AND('Mapa final'!$H$34="Baja",'Mapa final'!$L$34="Leve"),CONCATENATE("R",'Mapa final'!$A$34),"")</f>
        <v/>
      </c>
      <c r="M32" s="711"/>
      <c r="N32" s="711" t="str">
        <f>IF(AND('Mapa final'!$H$40="Baja",'Mapa final'!$L$40="Leve"),CONCATENATE("R",'Mapa final'!$A$40),"")</f>
        <v/>
      </c>
      <c r="O32" s="713"/>
      <c r="P32" s="680" t="str">
        <f>IF(AND('Mapa final'!$H$28="Baja",'Mapa final'!$L$28="Menor"),CONCATENATE("R",'Mapa final'!$A$28),"")</f>
        <v/>
      </c>
      <c r="Q32" s="680"/>
      <c r="R32" s="680" t="str">
        <f>IF(AND('Mapa final'!$H$34="Baja",'Mapa final'!$L$34="Menor"),CONCATENATE("R",'Mapa final'!$A$34),"")</f>
        <v/>
      </c>
      <c r="S32" s="680"/>
      <c r="T32" s="680" t="str">
        <f>IF(AND('Mapa final'!$H$40="Baja",'Mapa final'!$L$40="Menor"),CONCATENATE("R",'Mapa final'!$A$40),"")</f>
        <v/>
      </c>
      <c r="U32" s="682"/>
      <c r="V32" s="679" t="str">
        <f>IF(AND('Mapa final'!$H$28="Baja",'Mapa final'!$L$28="Moderado"),CONCATENATE("R",'Mapa final'!$A$28),"")</f>
        <v/>
      </c>
      <c r="W32" s="680"/>
      <c r="X32" s="680" t="str">
        <f>IF(AND('Mapa final'!$H$34="Baja",'Mapa final'!$L$34="Moderado"),CONCATENATE("R",'Mapa final'!$A$34),"")</f>
        <v/>
      </c>
      <c r="Y32" s="680"/>
      <c r="Z32" s="680" t="str">
        <f>IF(AND('Mapa final'!$H$40="Baja",'Mapa final'!$L$40="Moderado"),CONCATENATE("R",'Mapa final'!$A$40),"")</f>
        <v/>
      </c>
      <c r="AA32" s="682"/>
      <c r="AB32" s="656" t="str">
        <f>IF(AND('Mapa final'!$H$28="Baja",'Mapa final'!$L$28="Mayor"),CONCATENATE("R",'Mapa final'!$A$28),"")</f>
        <v/>
      </c>
      <c r="AC32" s="657"/>
      <c r="AD32" s="657" t="str">
        <f>IF(AND('Mapa final'!$H$34="Baja",'Mapa final'!$L$34="Mayor"),CONCATENATE("R",'Mapa final'!$A$34),"")</f>
        <v/>
      </c>
      <c r="AE32" s="657"/>
      <c r="AF32" s="657" t="str">
        <f>IF(AND('Mapa final'!$H$40="Baja",'Mapa final'!$L$40="Mayor"),CONCATENATE("R",'Mapa final'!$A$40),"")</f>
        <v/>
      </c>
      <c r="AG32" s="659"/>
      <c r="AH32" s="662" t="str">
        <f>IF(AND('Mapa final'!$H$28="Baja",'Mapa final'!$L$28="Catastrófico"),CONCATENATE("R",'Mapa final'!$A$28),"")</f>
        <v/>
      </c>
      <c r="AI32" s="663"/>
      <c r="AJ32" s="663" t="str">
        <f>IF(AND('Mapa final'!$H$34="Baja",'Mapa final'!$L$34="Catastrófico"),CONCATENATE("R",'Mapa final'!$A$34),"")</f>
        <v/>
      </c>
      <c r="AK32" s="663"/>
      <c r="AL32" s="663" t="str">
        <f>IF(AND('Mapa final'!$H$40="Baja",'Mapa final'!$L$40="Catastrófico"),CONCATENATE("R",'Mapa final'!$A$40),"")</f>
        <v/>
      </c>
      <c r="AM32" s="665"/>
      <c r="AN32" s="15"/>
      <c r="AO32" s="717"/>
      <c r="AP32" s="718"/>
      <c r="AQ32" s="718"/>
      <c r="AR32" s="718"/>
      <c r="AS32" s="718"/>
      <c r="AT32" s="71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43"/>
      <c r="C33" s="643"/>
      <c r="D33" s="644"/>
      <c r="E33" s="648"/>
      <c r="F33" s="649"/>
      <c r="G33" s="649"/>
      <c r="H33" s="649"/>
      <c r="I33" s="649"/>
      <c r="J33" s="710"/>
      <c r="K33" s="711"/>
      <c r="L33" s="711"/>
      <c r="M33" s="711"/>
      <c r="N33" s="711"/>
      <c r="O33" s="713"/>
      <c r="P33" s="680"/>
      <c r="Q33" s="680"/>
      <c r="R33" s="680"/>
      <c r="S33" s="680"/>
      <c r="T33" s="680"/>
      <c r="U33" s="682"/>
      <c r="V33" s="679"/>
      <c r="W33" s="680"/>
      <c r="X33" s="680"/>
      <c r="Y33" s="680"/>
      <c r="Z33" s="680"/>
      <c r="AA33" s="682"/>
      <c r="AB33" s="656"/>
      <c r="AC33" s="657"/>
      <c r="AD33" s="657"/>
      <c r="AE33" s="657"/>
      <c r="AF33" s="657"/>
      <c r="AG33" s="659"/>
      <c r="AH33" s="662"/>
      <c r="AI33" s="663"/>
      <c r="AJ33" s="663"/>
      <c r="AK33" s="663"/>
      <c r="AL33" s="663"/>
      <c r="AM33" s="665"/>
      <c r="AN33" s="15"/>
      <c r="AO33" s="717"/>
      <c r="AP33" s="718"/>
      <c r="AQ33" s="718"/>
      <c r="AR33" s="718"/>
      <c r="AS33" s="718"/>
      <c r="AT33" s="71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43"/>
      <c r="C34" s="643"/>
      <c r="D34" s="644"/>
      <c r="E34" s="648"/>
      <c r="F34" s="649"/>
      <c r="G34" s="649"/>
      <c r="H34" s="649"/>
      <c r="I34" s="649"/>
      <c r="J34" s="710" t="str">
        <f>IF(AND('Mapa final'!$H$46="Baja",'Mapa final'!$L$46="Leve"),CONCATENATE("R",'Mapa final'!$A$46),"")</f>
        <v/>
      </c>
      <c r="K34" s="711"/>
      <c r="L34" s="711" t="str">
        <f>IF(AND('Mapa final'!$H$52="Baja",'Mapa final'!$L$52="Leve"),CONCATENATE("R",'Mapa final'!$A$52),"")</f>
        <v/>
      </c>
      <c r="M34" s="711"/>
      <c r="N34" s="711" t="str">
        <f>IF(AND('Mapa final'!$H$58="Baja",'Mapa final'!$L$58="Leve"),CONCATENATE("R",'Mapa final'!$A$58),"")</f>
        <v/>
      </c>
      <c r="O34" s="713"/>
      <c r="P34" s="680" t="str">
        <f>IF(AND('Mapa final'!$H$46="Baja",'Mapa final'!$L$46="Menor"),CONCATENATE("R",'Mapa final'!$A$46),"")</f>
        <v/>
      </c>
      <c r="Q34" s="680"/>
      <c r="R34" s="680" t="str">
        <f>IF(AND('Mapa final'!$H$52="Baja",'Mapa final'!$L$52="Menor"),CONCATENATE("R",'Mapa final'!$A$52),"")</f>
        <v/>
      </c>
      <c r="S34" s="680"/>
      <c r="T34" s="680" t="str">
        <f>IF(AND('Mapa final'!$H$58="Baja",'Mapa final'!$L$58="Menor"),CONCATENATE("R",'Mapa final'!$A$58),"")</f>
        <v/>
      </c>
      <c r="U34" s="682"/>
      <c r="V34" s="679" t="str">
        <f>IF(AND('Mapa final'!$H$46="Baja",'Mapa final'!$L$46="Moderado"),CONCATENATE("R",'Mapa final'!$A$46),"")</f>
        <v/>
      </c>
      <c r="W34" s="680"/>
      <c r="X34" s="680" t="str">
        <f>IF(AND('Mapa final'!$H$52="Baja",'Mapa final'!$L$52="Moderado"),CONCATENATE("R",'Mapa final'!$A$52),"")</f>
        <v/>
      </c>
      <c r="Y34" s="680"/>
      <c r="Z34" s="680" t="str">
        <f>IF(AND('Mapa final'!$H$58="Baja",'Mapa final'!$L$58="Moderado"),CONCATENATE("R",'Mapa final'!$A$58),"")</f>
        <v/>
      </c>
      <c r="AA34" s="682"/>
      <c r="AB34" s="656" t="str">
        <f>IF(AND('Mapa final'!$H$46="Baja",'Mapa final'!$L$46="Mayor"),CONCATENATE("R",'Mapa final'!$A$46),"")</f>
        <v/>
      </c>
      <c r="AC34" s="657"/>
      <c r="AD34" s="657" t="str">
        <f>IF(AND('Mapa final'!$H$52="Baja",'Mapa final'!$L$52="Mayor"),CONCATENATE("R",'Mapa final'!$A$52),"")</f>
        <v/>
      </c>
      <c r="AE34" s="657"/>
      <c r="AF34" s="657" t="str">
        <f>IF(AND('Mapa final'!$H$58="Baja",'Mapa final'!$L$58="Mayor"),CONCATENATE("R",'Mapa final'!$A$58),"")</f>
        <v/>
      </c>
      <c r="AG34" s="659"/>
      <c r="AH34" s="662" t="str">
        <f>IF(AND('Mapa final'!$H$46="Baja",'Mapa final'!$L$46="Catastrófico"),CONCATENATE("R",'Mapa final'!$A$46),"")</f>
        <v/>
      </c>
      <c r="AI34" s="663"/>
      <c r="AJ34" s="663" t="str">
        <f>IF(AND('Mapa final'!$H$52="Baja",'Mapa final'!$L$52="Catastrófico"),CONCATENATE("R",'Mapa final'!$A$52),"")</f>
        <v/>
      </c>
      <c r="AK34" s="663"/>
      <c r="AL34" s="663" t="str">
        <f>IF(AND('Mapa final'!$H$58="Baja",'Mapa final'!$L$58="Catastrófico"),CONCATENATE("R",'Mapa final'!$A$58),"")</f>
        <v/>
      </c>
      <c r="AM34" s="665"/>
      <c r="AN34" s="15"/>
      <c r="AO34" s="717"/>
      <c r="AP34" s="718"/>
      <c r="AQ34" s="718"/>
      <c r="AR34" s="718"/>
      <c r="AS34" s="718"/>
      <c r="AT34" s="71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43"/>
      <c r="C35" s="643"/>
      <c r="D35" s="644"/>
      <c r="E35" s="648"/>
      <c r="F35" s="649"/>
      <c r="G35" s="649"/>
      <c r="H35" s="649"/>
      <c r="I35" s="649"/>
      <c r="J35" s="710"/>
      <c r="K35" s="711"/>
      <c r="L35" s="711"/>
      <c r="M35" s="711"/>
      <c r="N35" s="711"/>
      <c r="O35" s="713"/>
      <c r="P35" s="680"/>
      <c r="Q35" s="680"/>
      <c r="R35" s="680"/>
      <c r="S35" s="680"/>
      <c r="T35" s="680"/>
      <c r="U35" s="682"/>
      <c r="V35" s="679"/>
      <c r="W35" s="680"/>
      <c r="X35" s="680"/>
      <c r="Y35" s="680"/>
      <c r="Z35" s="680"/>
      <c r="AA35" s="682"/>
      <c r="AB35" s="656"/>
      <c r="AC35" s="657"/>
      <c r="AD35" s="657"/>
      <c r="AE35" s="657"/>
      <c r="AF35" s="657"/>
      <c r="AG35" s="659"/>
      <c r="AH35" s="662"/>
      <c r="AI35" s="663"/>
      <c r="AJ35" s="663"/>
      <c r="AK35" s="663"/>
      <c r="AL35" s="663"/>
      <c r="AM35" s="665"/>
      <c r="AN35" s="15"/>
      <c r="AO35" s="717"/>
      <c r="AP35" s="718"/>
      <c r="AQ35" s="718"/>
      <c r="AR35" s="718"/>
      <c r="AS35" s="718"/>
      <c r="AT35" s="71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43"/>
      <c r="C36" s="643"/>
      <c r="D36" s="644"/>
      <c r="E36" s="648"/>
      <c r="F36" s="649"/>
      <c r="G36" s="649"/>
      <c r="H36" s="649"/>
      <c r="I36" s="649"/>
      <c r="J36" s="710" t="str">
        <f>IF(AND('Mapa final'!$H$64="Baja",'Mapa final'!$L$64="Leve"),CONCATENATE("R",'Mapa final'!$A$64),"")</f>
        <v/>
      </c>
      <c r="K36" s="711"/>
      <c r="L36" s="711" t="str">
        <f>IF(AND('Mapa final'!$H$70="Baja",'Mapa final'!$L$70="Leve"),CONCATENATE("R",'Mapa final'!$A$70),"")</f>
        <v/>
      </c>
      <c r="M36" s="711"/>
      <c r="N36" s="711" t="str">
        <f>IF(AND('Mapa final'!$H$76="Baja",'Mapa final'!$L$76="Leve"),CONCATENATE("R",'Mapa final'!$A$76),"")</f>
        <v/>
      </c>
      <c r="O36" s="713"/>
      <c r="P36" s="680" t="str">
        <f>IF(AND('Mapa final'!$H$64="Baja",'Mapa final'!$L$64="Menor"),CONCATENATE("R",'Mapa final'!$A$64),"")</f>
        <v/>
      </c>
      <c r="Q36" s="680"/>
      <c r="R36" s="680" t="str">
        <f>IF(AND('Mapa final'!$H$70="Baja",'Mapa final'!$L$70="Menor"),CONCATENATE("R",'Mapa final'!$A$70),"")</f>
        <v/>
      </c>
      <c r="S36" s="680"/>
      <c r="T36" s="680" t="str">
        <f>IF(AND('Mapa final'!$H$76="Baja",'Mapa final'!$L$76="Menor"),CONCATENATE("R",'Mapa final'!$A$76),"")</f>
        <v/>
      </c>
      <c r="U36" s="682"/>
      <c r="V36" s="679" t="str">
        <f>IF(AND('Mapa final'!$H$64="Baja",'Mapa final'!$L$64="Moderado"),CONCATENATE("R",'Mapa final'!$A$64),"")</f>
        <v/>
      </c>
      <c r="W36" s="680"/>
      <c r="X36" s="680" t="str">
        <f>IF(AND('Mapa final'!$H$70="Baja",'Mapa final'!$L$70="Moderado"),CONCATENATE("R",'Mapa final'!$A$70),"")</f>
        <v/>
      </c>
      <c r="Y36" s="680"/>
      <c r="Z36" s="680" t="str">
        <f>IF(AND('Mapa final'!$H$76="Baja",'Mapa final'!$L$76="Moderado"),CONCATENATE("R",'Mapa final'!$A$76),"")</f>
        <v/>
      </c>
      <c r="AA36" s="682"/>
      <c r="AB36" s="656" t="str">
        <f>IF(AND('Mapa final'!$H$64="Baja",'Mapa final'!$L$64="Mayor"),CONCATENATE("R",'Mapa final'!$A$64),"")</f>
        <v/>
      </c>
      <c r="AC36" s="657"/>
      <c r="AD36" s="657" t="str">
        <f>IF(AND('Mapa final'!$H$70="Baja",'Mapa final'!$L$70="Mayor"),CONCATENATE("R",'Mapa final'!$A$70),"")</f>
        <v/>
      </c>
      <c r="AE36" s="657"/>
      <c r="AF36" s="657" t="str">
        <f>IF(AND('Mapa final'!$H$76="Baja",'Mapa final'!$L$76="Mayor"),CONCATENATE("R",'Mapa final'!$A$76),"")</f>
        <v/>
      </c>
      <c r="AG36" s="659"/>
      <c r="AH36" s="662" t="str">
        <f>IF(AND('Mapa final'!$H$64="Baja",'Mapa final'!$L$64="Catastrófico"),CONCATENATE("R",'Mapa final'!$A$64),"")</f>
        <v/>
      </c>
      <c r="AI36" s="663"/>
      <c r="AJ36" s="663" t="str">
        <f>IF(AND('Mapa final'!$H$70="Baja",'Mapa final'!$L$70="Catastrófico"),CONCATENATE("R",'Mapa final'!$A$70),"")</f>
        <v/>
      </c>
      <c r="AK36" s="663"/>
      <c r="AL36" s="663" t="str">
        <f>IF(AND('Mapa final'!$H$76="Baja",'Mapa final'!$L$76="Catastrófico"),CONCATENATE("R",'Mapa final'!$A$76),"")</f>
        <v/>
      </c>
      <c r="AM36" s="665"/>
      <c r="AN36" s="15"/>
      <c r="AO36" s="717"/>
      <c r="AP36" s="718"/>
      <c r="AQ36" s="718"/>
      <c r="AR36" s="718"/>
      <c r="AS36" s="718"/>
      <c r="AT36" s="71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43"/>
      <c r="C37" s="643"/>
      <c r="D37" s="644"/>
      <c r="E37" s="651"/>
      <c r="F37" s="652"/>
      <c r="G37" s="652"/>
      <c r="H37" s="652"/>
      <c r="I37" s="652"/>
      <c r="J37" s="723"/>
      <c r="K37" s="724"/>
      <c r="L37" s="724"/>
      <c r="M37" s="724"/>
      <c r="N37" s="724"/>
      <c r="O37" s="725"/>
      <c r="P37" s="697"/>
      <c r="Q37" s="697"/>
      <c r="R37" s="697"/>
      <c r="S37" s="697"/>
      <c r="T37" s="697"/>
      <c r="U37" s="698"/>
      <c r="V37" s="696"/>
      <c r="W37" s="697"/>
      <c r="X37" s="697"/>
      <c r="Y37" s="697"/>
      <c r="Z37" s="697"/>
      <c r="AA37" s="698"/>
      <c r="AB37" s="693"/>
      <c r="AC37" s="694"/>
      <c r="AD37" s="694"/>
      <c r="AE37" s="694"/>
      <c r="AF37" s="694"/>
      <c r="AG37" s="695"/>
      <c r="AH37" s="683"/>
      <c r="AI37" s="675"/>
      <c r="AJ37" s="675"/>
      <c r="AK37" s="675"/>
      <c r="AL37" s="675"/>
      <c r="AM37" s="676"/>
      <c r="AN37" s="15"/>
      <c r="AO37" s="720"/>
      <c r="AP37" s="721"/>
      <c r="AQ37" s="721"/>
      <c r="AR37" s="721"/>
      <c r="AS37" s="721"/>
      <c r="AT37" s="72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43"/>
      <c r="C38" s="643"/>
      <c r="D38" s="644"/>
      <c r="E38" s="645" t="s">
        <v>576</v>
      </c>
      <c r="F38" s="646"/>
      <c r="G38" s="646"/>
      <c r="H38" s="646"/>
      <c r="I38" s="647"/>
      <c r="J38" s="708" t="str">
        <f>IF(AND('Mapa final'!$H$10="Muy Baja",'Mapa final'!$L$10="Leve"),CONCATENATE("R",'Mapa final'!$A$10),"")</f>
        <v/>
      </c>
      <c r="K38" s="709"/>
      <c r="L38" s="709" t="str">
        <f>IF(AND('Mapa final'!$H$16="Muy Baja",'Mapa final'!$L$16="Leve"),CONCATENATE("R",'Mapa final'!$A$16),"")</f>
        <v/>
      </c>
      <c r="M38" s="709"/>
      <c r="N38" s="709" t="str">
        <f>IF(AND('Mapa final'!$H$22="Muy Baja",'Mapa final'!$L$22="Leve"),CONCATENATE("R",'Mapa final'!$A$22),"")</f>
        <v/>
      </c>
      <c r="O38" s="712"/>
      <c r="P38" s="708" t="str">
        <f>IF(AND('Mapa final'!$H$10="Muy Baja",'Mapa final'!$L$10="Menor"),CONCATENATE("R",'Mapa final'!$A$10),"")</f>
        <v/>
      </c>
      <c r="Q38" s="709"/>
      <c r="R38" s="709" t="str">
        <f>IF(AND('Mapa final'!$H$16="Muy Baja",'Mapa final'!$L$16="Menor"),CONCATENATE("R",'Mapa final'!$A$16),"")</f>
        <v/>
      </c>
      <c r="S38" s="709"/>
      <c r="T38" s="709" t="str">
        <f>IF(AND('Mapa final'!$H$22="Muy Baja",'Mapa final'!$L$22="Menor"),CONCATENATE("R",'Mapa final'!$A$22),"")</f>
        <v/>
      </c>
      <c r="U38" s="712"/>
      <c r="V38" s="677" t="str">
        <f>IF(AND('Mapa final'!$H$10="Muy Baja",'Mapa final'!$L$10="Moderado"),CONCATENATE("R",'Mapa final'!$A$10),"")</f>
        <v/>
      </c>
      <c r="W38" s="678"/>
      <c r="X38" s="678" t="str">
        <f>IF(AND('Mapa final'!$H$16="Muy Baja",'Mapa final'!$L$16="Moderado"),CONCATENATE("R",'Mapa final'!$A$16),"")</f>
        <v/>
      </c>
      <c r="Y38" s="678"/>
      <c r="Z38" s="678" t="str">
        <f>IF(AND('Mapa final'!$H$22="Muy Baja",'Mapa final'!$L$22="Moderado"),CONCATENATE("R",'Mapa final'!$A$22),"")</f>
        <v/>
      </c>
      <c r="AA38" s="681"/>
      <c r="AB38" s="654" t="str">
        <f>IF(AND('Mapa final'!$H$10="Muy Baja",'Mapa final'!$L$10="Mayor"),CONCATENATE("R",'Mapa final'!$A$10),"")</f>
        <v/>
      </c>
      <c r="AC38" s="655"/>
      <c r="AD38" s="655" t="str">
        <f>IF(AND('Mapa final'!$H$16="Muy Baja",'Mapa final'!$L$16="Mayor"),CONCATENATE("R",'Mapa final'!$A$16),"")</f>
        <v/>
      </c>
      <c r="AE38" s="655"/>
      <c r="AF38" s="655" t="str">
        <f>IF(AND('Mapa final'!$H$22="Muy Baja",'Mapa final'!$L$22="Mayor"),CONCATENATE("R",'Mapa final'!$A$22),"")</f>
        <v/>
      </c>
      <c r="AG38" s="658"/>
      <c r="AH38" s="660" t="str">
        <f>IF(AND('Mapa final'!$H$10="Muy Baja",'Mapa final'!$L$10="Catastrófico"),CONCATENATE("R",'Mapa final'!$A$10),"")</f>
        <v/>
      </c>
      <c r="AI38" s="661"/>
      <c r="AJ38" s="661" t="str">
        <f>IF(AND('Mapa final'!$H$16="Muy Baja",'Mapa final'!$L$16="Catastrófico"),CONCATENATE("R",'Mapa final'!$A$16),"")</f>
        <v/>
      </c>
      <c r="AK38" s="661"/>
      <c r="AL38" s="661" t="str">
        <f>IF(AND('Mapa final'!$H$22="Muy Baja",'Mapa final'!$L$22="Catastrófico"),CONCATENATE("R",'Mapa final'!$A$22),"")</f>
        <v/>
      </c>
      <c r="AM38" s="66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43"/>
      <c r="C39" s="643"/>
      <c r="D39" s="644"/>
      <c r="E39" s="648"/>
      <c r="F39" s="649"/>
      <c r="G39" s="649"/>
      <c r="H39" s="649"/>
      <c r="I39" s="650"/>
      <c r="J39" s="710"/>
      <c r="K39" s="711"/>
      <c r="L39" s="711"/>
      <c r="M39" s="711"/>
      <c r="N39" s="711"/>
      <c r="O39" s="713"/>
      <c r="P39" s="710"/>
      <c r="Q39" s="711"/>
      <c r="R39" s="711"/>
      <c r="S39" s="711"/>
      <c r="T39" s="711"/>
      <c r="U39" s="713"/>
      <c r="V39" s="679"/>
      <c r="W39" s="680"/>
      <c r="X39" s="680"/>
      <c r="Y39" s="680"/>
      <c r="Z39" s="680"/>
      <c r="AA39" s="682"/>
      <c r="AB39" s="656"/>
      <c r="AC39" s="657"/>
      <c r="AD39" s="657"/>
      <c r="AE39" s="657"/>
      <c r="AF39" s="657"/>
      <c r="AG39" s="659"/>
      <c r="AH39" s="662"/>
      <c r="AI39" s="663"/>
      <c r="AJ39" s="663"/>
      <c r="AK39" s="663"/>
      <c r="AL39" s="663"/>
      <c r="AM39" s="66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43"/>
      <c r="C40" s="643"/>
      <c r="D40" s="644"/>
      <c r="E40" s="648"/>
      <c r="F40" s="649"/>
      <c r="G40" s="649"/>
      <c r="H40" s="649"/>
      <c r="I40" s="650"/>
      <c r="J40" s="710" t="str">
        <f>IF(AND('Mapa final'!$H$28="Muy Baja",'Mapa final'!$L$28="Leve"),CONCATENATE("R",'Mapa final'!$A$28),"")</f>
        <v/>
      </c>
      <c r="K40" s="711"/>
      <c r="L40" s="711" t="str">
        <f>IF(AND('Mapa final'!$H$34="Muy Baja",'Mapa final'!$L$34="Leve"),CONCATENATE("R",'Mapa final'!$A$34),"")</f>
        <v/>
      </c>
      <c r="M40" s="711"/>
      <c r="N40" s="711" t="str">
        <f>IF(AND('Mapa final'!$H$40="Muy Baja",'Mapa final'!$L$40="Leve"),CONCATENATE("R",'Mapa final'!$A$40),"")</f>
        <v/>
      </c>
      <c r="O40" s="713"/>
      <c r="P40" s="710" t="str">
        <f>IF(AND('Mapa final'!$H$28="Muy Baja",'Mapa final'!$L$28="Menor"),CONCATENATE("R",'Mapa final'!$A$28),"")</f>
        <v/>
      </c>
      <c r="Q40" s="711"/>
      <c r="R40" s="711" t="str">
        <f>IF(AND('Mapa final'!$H$34="Muy Baja",'Mapa final'!$L$34="Menor"),CONCATENATE("R",'Mapa final'!$A$34),"")</f>
        <v/>
      </c>
      <c r="S40" s="711"/>
      <c r="T40" s="711" t="str">
        <f>IF(AND('Mapa final'!$H$40="Muy Baja",'Mapa final'!$L$40="Menor"),CONCATENATE("R",'Mapa final'!$A$40),"")</f>
        <v/>
      </c>
      <c r="U40" s="713"/>
      <c r="V40" s="679" t="str">
        <f>IF(AND('Mapa final'!$H$28="Muy Baja",'Mapa final'!$L$28="Moderado"),CONCATENATE("R",'Mapa final'!$A$28),"")</f>
        <v/>
      </c>
      <c r="W40" s="680"/>
      <c r="X40" s="680" t="str">
        <f>IF(AND('Mapa final'!$H$34="Muy Baja",'Mapa final'!$L$34="Moderado"),CONCATENATE("R",'Mapa final'!$A$34),"")</f>
        <v/>
      </c>
      <c r="Y40" s="680"/>
      <c r="Z40" s="680" t="str">
        <f>IF(AND('Mapa final'!$H$40="Muy Baja",'Mapa final'!$L$40="Moderado"),CONCATENATE("R",'Mapa final'!$A$40),"")</f>
        <v/>
      </c>
      <c r="AA40" s="682"/>
      <c r="AB40" s="656" t="str">
        <f>IF(AND('Mapa final'!$H$28="Muy Baja",'Mapa final'!$L$28="Mayor"),CONCATENATE("R",'Mapa final'!$A$28),"")</f>
        <v/>
      </c>
      <c r="AC40" s="657"/>
      <c r="AD40" s="657" t="str">
        <f>IF(AND('Mapa final'!$H$34="Muy Baja",'Mapa final'!$L$34="Mayor"),CONCATENATE("R",'Mapa final'!$A$34),"")</f>
        <v/>
      </c>
      <c r="AE40" s="657"/>
      <c r="AF40" s="657" t="str">
        <f>IF(AND('Mapa final'!$H$40="Muy Baja",'Mapa final'!$L$40="Mayor"),CONCATENATE("R",'Mapa final'!$A$40),"")</f>
        <v/>
      </c>
      <c r="AG40" s="659"/>
      <c r="AH40" s="662" t="str">
        <f>IF(AND('Mapa final'!$H$28="Muy Baja",'Mapa final'!$L$28="Catastrófico"),CONCATENATE("R",'Mapa final'!$A$28),"")</f>
        <v/>
      </c>
      <c r="AI40" s="663"/>
      <c r="AJ40" s="663" t="str">
        <f>IF(AND('Mapa final'!$H$34="Muy Baja",'Mapa final'!$L$34="Catastrófico"),CONCATENATE("R",'Mapa final'!$A$34),"")</f>
        <v/>
      </c>
      <c r="AK40" s="663"/>
      <c r="AL40" s="663" t="str">
        <f>IF(AND('Mapa final'!$H$40="Muy Baja",'Mapa final'!$L$40="Catastrófico"),CONCATENATE("R",'Mapa final'!$A$40),"")</f>
        <v/>
      </c>
      <c r="AM40" s="66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43"/>
      <c r="C41" s="643"/>
      <c r="D41" s="644"/>
      <c r="E41" s="648"/>
      <c r="F41" s="649"/>
      <c r="G41" s="649"/>
      <c r="H41" s="649"/>
      <c r="I41" s="650"/>
      <c r="J41" s="710"/>
      <c r="K41" s="711"/>
      <c r="L41" s="711"/>
      <c r="M41" s="711"/>
      <c r="N41" s="711"/>
      <c r="O41" s="713"/>
      <c r="P41" s="710"/>
      <c r="Q41" s="711"/>
      <c r="R41" s="711"/>
      <c r="S41" s="711"/>
      <c r="T41" s="711"/>
      <c r="U41" s="713"/>
      <c r="V41" s="679"/>
      <c r="W41" s="680"/>
      <c r="X41" s="680"/>
      <c r="Y41" s="680"/>
      <c r="Z41" s="680"/>
      <c r="AA41" s="682"/>
      <c r="AB41" s="656"/>
      <c r="AC41" s="657"/>
      <c r="AD41" s="657"/>
      <c r="AE41" s="657"/>
      <c r="AF41" s="657"/>
      <c r="AG41" s="659"/>
      <c r="AH41" s="662"/>
      <c r="AI41" s="663"/>
      <c r="AJ41" s="663"/>
      <c r="AK41" s="663"/>
      <c r="AL41" s="663"/>
      <c r="AM41" s="66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43"/>
      <c r="C42" s="643"/>
      <c r="D42" s="644"/>
      <c r="E42" s="648"/>
      <c r="F42" s="649"/>
      <c r="G42" s="649"/>
      <c r="H42" s="649"/>
      <c r="I42" s="650"/>
      <c r="J42" s="710" t="str">
        <f>IF(AND('Mapa final'!$H$46="Muy Baja",'Mapa final'!$L$46="Leve"),CONCATENATE("R",'Mapa final'!$A$46),"")</f>
        <v/>
      </c>
      <c r="K42" s="711"/>
      <c r="L42" s="711" t="str">
        <f>IF(AND('Mapa final'!$H$52="Muy Baja",'Mapa final'!$L$52="Leve"),CONCATENATE("R",'Mapa final'!$A$52),"")</f>
        <v/>
      </c>
      <c r="M42" s="711"/>
      <c r="N42" s="711" t="str">
        <f>IF(AND('Mapa final'!$H$58="Muy Baja",'Mapa final'!$L$58="Leve"),CONCATENATE("R",'Mapa final'!$A$58),"")</f>
        <v/>
      </c>
      <c r="O42" s="713"/>
      <c r="P42" s="710" t="str">
        <f>IF(AND('Mapa final'!$H$46="Muy Baja",'Mapa final'!$L$46="Menor"),CONCATENATE("R",'Mapa final'!$A$46),"")</f>
        <v/>
      </c>
      <c r="Q42" s="711"/>
      <c r="R42" s="711" t="str">
        <f>IF(AND('Mapa final'!$H$52="Muy Baja",'Mapa final'!$L$52="Menor"),CONCATENATE("R",'Mapa final'!$A$52),"")</f>
        <v/>
      </c>
      <c r="S42" s="711"/>
      <c r="T42" s="711" t="str">
        <f>IF(AND('Mapa final'!$H$58="Muy Baja",'Mapa final'!$L$58="Menor"),CONCATENATE("R",'Mapa final'!$A$58),"")</f>
        <v/>
      </c>
      <c r="U42" s="713"/>
      <c r="V42" s="679" t="str">
        <f>IF(AND('Mapa final'!$H$46="Muy Baja",'Mapa final'!$L$46="Moderado"),CONCATENATE("R",'Mapa final'!$A$46),"")</f>
        <v/>
      </c>
      <c r="W42" s="680"/>
      <c r="X42" s="680" t="str">
        <f>IF(AND('Mapa final'!$H$52="Muy Baja",'Mapa final'!$L$52="Moderado"),CONCATENATE("R",'Mapa final'!$A$52),"")</f>
        <v/>
      </c>
      <c r="Y42" s="680"/>
      <c r="Z42" s="680" t="str">
        <f>IF(AND('Mapa final'!$H$58="Muy Baja",'Mapa final'!$L$58="Moderado"),CONCATENATE("R",'Mapa final'!$A$58),"")</f>
        <v/>
      </c>
      <c r="AA42" s="682"/>
      <c r="AB42" s="656" t="str">
        <f>IF(AND('Mapa final'!$H$46="Muy Baja",'Mapa final'!$L$46="Mayor"),CONCATENATE("R",'Mapa final'!$A$46),"")</f>
        <v/>
      </c>
      <c r="AC42" s="657"/>
      <c r="AD42" s="657" t="str">
        <f>IF(AND('Mapa final'!$H$52="Muy Baja",'Mapa final'!$L$52="Mayor"),CONCATENATE("R",'Mapa final'!$A$52),"")</f>
        <v/>
      </c>
      <c r="AE42" s="657"/>
      <c r="AF42" s="657" t="str">
        <f>IF(AND('Mapa final'!$H$58="Muy Baja",'Mapa final'!$L$58="Mayor"),CONCATENATE("R",'Mapa final'!$A$58),"")</f>
        <v/>
      </c>
      <c r="AG42" s="659"/>
      <c r="AH42" s="662" t="str">
        <f>IF(AND('Mapa final'!$H$46="Muy Baja",'Mapa final'!$L$46="Catastrófico"),CONCATENATE("R",'Mapa final'!$A$46),"")</f>
        <v/>
      </c>
      <c r="AI42" s="663"/>
      <c r="AJ42" s="663" t="str">
        <f>IF(AND('Mapa final'!$H$52="Muy Baja",'Mapa final'!$L$52="Catastrófico"),CONCATENATE("R",'Mapa final'!$A$52),"")</f>
        <v/>
      </c>
      <c r="AK42" s="663"/>
      <c r="AL42" s="663" t="str">
        <f>IF(AND('Mapa final'!$H$58="Muy Baja",'Mapa final'!$L$58="Catastrófico"),CONCATENATE("R",'Mapa final'!$A$58),"")</f>
        <v/>
      </c>
      <c r="AM42" s="66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43"/>
      <c r="C43" s="643"/>
      <c r="D43" s="644"/>
      <c r="E43" s="648"/>
      <c r="F43" s="649"/>
      <c r="G43" s="649"/>
      <c r="H43" s="649"/>
      <c r="I43" s="650"/>
      <c r="J43" s="710"/>
      <c r="K43" s="711"/>
      <c r="L43" s="711"/>
      <c r="M43" s="711"/>
      <c r="N43" s="711"/>
      <c r="O43" s="713"/>
      <c r="P43" s="710"/>
      <c r="Q43" s="711"/>
      <c r="R43" s="711"/>
      <c r="S43" s="711"/>
      <c r="T43" s="711"/>
      <c r="U43" s="713"/>
      <c r="V43" s="679"/>
      <c r="W43" s="680"/>
      <c r="X43" s="680"/>
      <c r="Y43" s="680"/>
      <c r="Z43" s="680"/>
      <c r="AA43" s="682"/>
      <c r="AB43" s="656"/>
      <c r="AC43" s="657"/>
      <c r="AD43" s="657"/>
      <c r="AE43" s="657"/>
      <c r="AF43" s="657"/>
      <c r="AG43" s="659"/>
      <c r="AH43" s="662"/>
      <c r="AI43" s="663"/>
      <c r="AJ43" s="663"/>
      <c r="AK43" s="663"/>
      <c r="AL43" s="663"/>
      <c r="AM43" s="66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43"/>
      <c r="C44" s="643"/>
      <c r="D44" s="644"/>
      <c r="E44" s="648"/>
      <c r="F44" s="649"/>
      <c r="G44" s="649"/>
      <c r="H44" s="649"/>
      <c r="I44" s="650"/>
      <c r="J44" s="710" t="str">
        <f>IF(AND('Mapa final'!$H$64="Muy Baja",'Mapa final'!$L$64="Leve"),CONCATENATE("R",'Mapa final'!$A$64),"")</f>
        <v/>
      </c>
      <c r="K44" s="711"/>
      <c r="L44" s="711" t="str">
        <f>IF(AND('Mapa final'!$H$70="Muy Baja",'Mapa final'!$L$70="Leve"),CONCATENATE("R",'Mapa final'!$A$70),"")</f>
        <v/>
      </c>
      <c r="M44" s="711"/>
      <c r="N44" s="711" t="str">
        <f>IF(AND('Mapa final'!$H$76="Muy Baja",'Mapa final'!$L$76="Leve"),CONCATENATE("R",'Mapa final'!$A$76),"")</f>
        <v/>
      </c>
      <c r="O44" s="713"/>
      <c r="P44" s="710" t="str">
        <f>IF(AND('Mapa final'!$H$64="Muy Baja",'Mapa final'!$L$64="Menor"),CONCATENATE("R",'Mapa final'!$A$64),"")</f>
        <v/>
      </c>
      <c r="Q44" s="711"/>
      <c r="R44" s="711" t="str">
        <f>IF(AND('Mapa final'!$H$70="Muy Baja",'Mapa final'!$L$70="Menor"),CONCATENATE("R",'Mapa final'!$A$70),"")</f>
        <v/>
      </c>
      <c r="S44" s="711"/>
      <c r="T44" s="711" t="str">
        <f>IF(AND('Mapa final'!$H$76="Muy Baja",'Mapa final'!$L$76="Menor"),CONCATENATE("R",'Mapa final'!$A$76),"")</f>
        <v/>
      </c>
      <c r="U44" s="713"/>
      <c r="V44" s="679" t="str">
        <f>IF(AND('Mapa final'!$H$64="Muy Baja",'Mapa final'!$L$64="Moderado"),CONCATENATE("R",'Mapa final'!$A$64),"")</f>
        <v/>
      </c>
      <c r="W44" s="680"/>
      <c r="X44" s="680" t="str">
        <f>IF(AND('Mapa final'!$H$70="Muy Baja",'Mapa final'!$L$70="Moderado"),CONCATENATE("R",'Mapa final'!$A$70),"")</f>
        <v/>
      </c>
      <c r="Y44" s="680"/>
      <c r="Z44" s="680" t="str">
        <f>IF(AND('Mapa final'!$H$76="Muy Baja",'Mapa final'!$L$76="Moderado"),CONCATENATE("R",'Mapa final'!$A$76),"")</f>
        <v/>
      </c>
      <c r="AA44" s="682"/>
      <c r="AB44" s="656" t="str">
        <f>IF(AND('Mapa final'!$H$64="Muy Baja",'Mapa final'!$L$64="Mayor"),CONCATENATE("R",'Mapa final'!$A$64),"")</f>
        <v/>
      </c>
      <c r="AC44" s="657"/>
      <c r="AD44" s="657" t="str">
        <f>IF(AND('Mapa final'!$H$70="Muy Baja",'Mapa final'!$L$70="Mayor"),CONCATENATE("R",'Mapa final'!$A$70),"")</f>
        <v/>
      </c>
      <c r="AE44" s="657"/>
      <c r="AF44" s="657" t="str">
        <f>IF(AND('Mapa final'!$H$76="Muy Baja",'Mapa final'!$L$76="Mayor"),CONCATENATE("R",'Mapa final'!$A$76),"")</f>
        <v/>
      </c>
      <c r="AG44" s="659"/>
      <c r="AH44" s="662" t="str">
        <f>IF(AND('Mapa final'!$H$64="Muy Baja",'Mapa final'!$L$64="Catastrófico"),CONCATENATE("R",'Mapa final'!$A$64),"")</f>
        <v/>
      </c>
      <c r="AI44" s="663"/>
      <c r="AJ44" s="663" t="str">
        <f>IF(AND('Mapa final'!$H$70="Muy Baja",'Mapa final'!$L$70="Catastrófico"),CONCATENATE("R",'Mapa final'!$A$70),"")</f>
        <v/>
      </c>
      <c r="AK44" s="663"/>
      <c r="AL44" s="663" t="str">
        <f>IF(AND('Mapa final'!$H$76="Muy Baja",'Mapa final'!$L$76="Catastrófico"),CONCATENATE("R",'Mapa final'!$A$76),"")</f>
        <v/>
      </c>
      <c r="AM44" s="66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43"/>
      <c r="C45" s="643"/>
      <c r="D45" s="644"/>
      <c r="E45" s="651"/>
      <c r="F45" s="652"/>
      <c r="G45" s="652"/>
      <c r="H45" s="652"/>
      <c r="I45" s="653"/>
      <c r="J45" s="723"/>
      <c r="K45" s="724"/>
      <c r="L45" s="724"/>
      <c r="M45" s="724"/>
      <c r="N45" s="724"/>
      <c r="O45" s="725"/>
      <c r="P45" s="723"/>
      <c r="Q45" s="724"/>
      <c r="R45" s="724"/>
      <c r="S45" s="724"/>
      <c r="T45" s="724"/>
      <c r="U45" s="725"/>
      <c r="V45" s="696"/>
      <c r="W45" s="697"/>
      <c r="X45" s="697"/>
      <c r="Y45" s="697"/>
      <c r="Z45" s="697"/>
      <c r="AA45" s="698"/>
      <c r="AB45" s="693"/>
      <c r="AC45" s="694"/>
      <c r="AD45" s="694"/>
      <c r="AE45" s="694"/>
      <c r="AF45" s="694"/>
      <c r="AG45" s="695"/>
      <c r="AH45" s="683"/>
      <c r="AI45" s="675"/>
      <c r="AJ45" s="675"/>
      <c r="AK45" s="675"/>
      <c r="AL45" s="675"/>
      <c r="AM45" s="67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5" t="s">
        <v>577</v>
      </c>
      <c r="K46" s="646"/>
      <c r="L46" s="646"/>
      <c r="M46" s="646"/>
      <c r="N46" s="646"/>
      <c r="O46" s="647"/>
      <c r="P46" s="645" t="s">
        <v>578</v>
      </c>
      <c r="Q46" s="646"/>
      <c r="R46" s="646"/>
      <c r="S46" s="646"/>
      <c r="T46" s="646"/>
      <c r="U46" s="647"/>
      <c r="V46" s="645" t="s">
        <v>579</v>
      </c>
      <c r="W46" s="646"/>
      <c r="X46" s="646"/>
      <c r="Y46" s="646"/>
      <c r="Z46" s="646"/>
      <c r="AA46" s="647"/>
      <c r="AB46" s="645" t="s">
        <v>580</v>
      </c>
      <c r="AC46" s="726"/>
      <c r="AD46" s="646"/>
      <c r="AE46" s="646"/>
      <c r="AF46" s="646"/>
      <c r="AG46" s="647"/>
      <c r="AH46" s="645" t="s">
        <v>581</v>
      </c>
      <c r="AI46" s="646"/>
      <c r="AJ46" s="646"/>
      <c r="AK46" s="646"/>
      <c r="AL46" s="646"/>
      <c r="AM46" s="64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48"/>
      <c r="K47" s="649"/>
      <c r="L47" s="649"/>
      <c r="M47" s="649"/>
      <c r="N47" s="649"/>
      <c r="O47" s="650"/>
      <c r="P47" s="648"/>
      <c r="Q47" s="649"/>
      <c r="R47" s="649"/>
      <c r="S47" s="649"/>
      <c r="T47" s="649"/>
      <c r="U47" s="650"/>
      <c r="V47" s="648"/>
      <c r="W47" s="649"/>
      <c r="X47" s="649"/>
      <c r="Y47" s="649"/>
      <c r="Z47" s="649"/>
      <c r="AA47" s="650"/>
      <c r="AB47" s="648"/>
      <c r="AC47" s="649"/>
      <c r="AD47" s="649"/>
      <c r="AE47" s="649"/>
      <c r="AF47" s="649"/>
      <c r="AG47" s="650"/>
      <c r="AH47" s="648"/>
      <c r="AI47" s="649"/>
      <c r="AJ47" s="649"/>
      <c r="AK47" s="649"/>
      <c r="AL47" s="649"/>
      <c r="AM47" s="65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48"/>
      <c r="K48" s="649"/>
      <c r="L48" s="649"/>
      <c r="M48" s="649"/>
      <c r="N48" s="649"/>
      <c r="O48" s="650"/>
      <c r="P48" s="648"/>
      <c r="Q48" s="649"/>
      <c r="R48" s="649"/>
      <c r="S48" s="649"/>
      <c r="T48" s="649"/>
      <c r="U48" s="650"/>
      <c r="V48" s="648"/>
      <c r="W48" s="649"/>
      <c r="X48" s="649"/>
      <c r="Y48" s="649"/>
      <c r="Z48" s="649"/>
      <c r="AA48" s="650"/>
      <c r="AB48" s="648"/>
      <c r="AC48" s="649"/>
      <c r="AD48" s="649"/>
      <c r="AE48" s="649"/>
      <c r="AF48" s="649"/>
      <c r="AG48" s="650"/>
      <c r="AH48" s="648"/>
      <c r="AI48" s="649"/>
      <c r="AJ48" s="649"/>
      <c r="AK48" s="649"/>
      <c r="AL48" s="649"/>
      <c r="AM48" s="65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48"/>
      <c r="K49" s="649"/>
      <c r="L49" s="649"/>
      <c r="M49" s="649"/>
      <c r="N49" s="649"/>
      <c r="O49" s="650"/>
      <c r="P49" s="648"/>
      <c r="Q49" s="649"/>
      <c r="R49" s="649"/>
      <c r="S49" s="649"/>
      <c r="T49" s="649"/>
      <c r="U49" s="650"/>
      <c r="V49" s="648"/>
      <c r="W49" s="649"/>
      <c r="X49" s="649"/>
      <c r="Y49" s="649"/>
      <c r="Z49" s="649"/>
      <c r="AA49" s="650"/>
      <c r="AB49" s="648"/>
      <c r="AC49" s="649"/>
      <c r="AD49" s="649"/>
      <c r="AE49" s="649"/>
      <c r="AF49" s="649"/>
      <c r="AG49" s="650"/>
      <c r="AH49" s="648"/>
      <c r="AI49" s="649"/>
      <c r="AJ49" s="649"/>
      <c r="AK49" s="649"/>
      <c r="AL49" s="649"/>
      <c r="AM49" s="65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48"/>
      <c r="K50" s="649"/>
      <c r="L50" s="649"/>
      <c r="M50" s="649"/>
      <c r="N50" s="649"/>
      <c r="O50" s="650"/>
      <c r="P50" s="648"/>
      <c r="Q50" s="649"/>
      <c r="R50" s="649"/>
      <c r="S50" s="649"/>
      <c r="T50" s="649"/>
      <c r="U50" s="650"/>
      <c r="V50" s="648"/>
      <c r="W50" s="649"/>
      <c r="X50" s="649"/>
      <c r="Y50" s="649"/>
      <c r="Z50" s="649"/>
      <c r="AA50" s="650"/>
      <c r="AB50" s="648"/>
      <c r="AC50" s="649"/>
      <c r="AD50" s="649"/>
      <c r="AE50" s="649"/>
      <c r="AF50" s="649"/>
      <c r="AG50" s="650"/>
      <c r="AH50" s="648"/>
      <c r="AI50" s="649"/>
      <c r="AJ50" s="649"/>
      <c r="AK50" s="649"/>
      <c r="AL50" s="649"/>
      <c r="AM50" s="65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1"/>
      <c r="K51" s="652"/>
      <c r="L51" s="652"/>
      <c r="M51" s="652"/>
      <c r="N51" s="652"/>
      <c r="O51" s="653"/>
      <c r="P51" s="651"/>
      <c r="Q51" s="652"/>
      <c r="R51" s="652"/>
      <c r="S51" s="652"/>
      <c r="T51" s="652"/>
      <c r="U51" s="653"/>
      <c r="V51" s="651"/>
      <c r="W51" s="652"/>
      <c r="X51" s="652"/>
      <c r="Y51" s="652"/>
      <c r="Z51" s="652"/>
      <c r="AA51" s="653"/>
      <c r="AB51" s="651"/>
      <c r="AC51" s="652"/>
      <c r="AD51" s="652"/>
      <c r="AE51" s="652"/>
      <c r="AF51" s="652"/>
      <c r="AG51" s="653"/>
      <c r="AH51" s="651"/>
      <c r="AI51" s="652"/>
      <c r="AJ51" s="652"/>
      <c r="AK51" s="652"/>
      <c r="AL51" s="652"/>
      <c r="AM51" s="65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F49" sqref="F49:F54"/>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7" t="s">
        <v>582</v>
      </c>
      <c r="C2" s="728"/>
      <c r="D2" s="728"/>
      <c r="E2" s="728"/>
      <c r="F2" s="728"/>
      <c r="G2" s="728"/>
      <c r="H2" s="728"/>
      <c r="I2" s="728"/>
      <c r="J2" s="642" t="s">
        <v>463</v>
      </c>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8"/>
      <c r="C3" s="728"/>
      <c r="D3" s="728"/>
      <c r="E3" s="728"/>
      <c r="F3" s="728"/>
      <c r="G3" s="728"/>
      <c r="H3" s="728"/>
      <c r="I3" s="728"/>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8"/>
      <c r="C4" s="728"/>
      <c r="D4" s="728"/>
      <c r="E4" s="728"/>
      <c r="F4" s="728"/>
      <c r="G4" s="728"/>
      <c r="H4" s="728"/>
      <c r="I4" s="728"/>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3" t="s">
        <v>568</v>
      </c>
      <c r="C6" s="643"/>
      <c r="D6" s="644"/>
      <c r="E6" s="729" t="s">
        <v>569</v>
      </c>
      <c r="F6" s="730"/>
      <c r="G6" s="730"/>
      <c r="H6" s="730"/>
      <c r="I6" s="731"/>
      <c r="J6" s="261" t="str">
        <f>IF(AND('Mapa final'!$Y$10="Muy Alta",'Mapa final'!$AA$10="Leve"),CONCATENATE("R1C",'Mapa final'!$O$10),"")</f>
        <v/>
      </c>
      <c r="K6" s="262" t="str">
        <f>IF(AND('Mapa final'!$Y$11="Muy Alta",'Mapa final'!$AA$11="Leve"),CONCATENATE("R1C",'Mapa final'!$O$11),"")</f>
        <v/>
      </c>
      <c r="L6" s="262" t="str">
        <f>IF(AND('Mapa final'!$Y$12="Muy Alta",'Mapa final'!$AA$12="Leve"),CONCATENATE("R1C",'Mapa final'!$O$12),"")</f>
        <v/>
      </c>
      <c r="M6" s="262" t="str">
        <f>IF(AND('Mapa final'!$Y$13="Muy Alta",'Mapa final'!$AA$13="Leve"),CONCATENATE("R1C",'Mapa final'!$O$13),"")</f>
        <v/>
      </c>
      <c r="N6" s="262" t="str">
        <f>IF(AND('Mapa final'!$Y$14="Muy Alta",'Mapa final'!$AA$14="Leve"),CONCATENATE("R1C",'Mapa final'!$O$14),"")</f>
        <v/>
      </c>
      <c r="O6" s="263" t="str">
        <f>IF(AND('Mapa final'!$Y$15="Muy Alta",'Mapa final'!$AA$15="Leve"),CONCATENATE("R1C",'Mapa final'!$O$15),"")</f>
        <v/>
      </c>
      <c r="P6" s="261" t="str">
        <f>IF(AND('Mapa final'!$Y$10="Muy Alta",'Mapa final'!$AA$10="Menor"),CONCATENATE("R1C",'Mapa final'!$O$10),"")</f>
        <v/>
      </c>
      <c r="Q6" s="262" t="str">
        <f>IF(AND('Mapa final'!$Y$11="Muy Alta",'Mapa final'!$AA$11="Menor"),CONCATENATE("R1C",'Mapa final'!$O$11),"")</f>
        <v/>
      </c>
      <c r="R6" s="262" t="str">
        <f>IF(AND('Mapa final'!$Y$12="Muy Alta",'Mapa final'!$AA$12="Menor"),CONCATENATE("R1C",'Mapa final'!$O$12),"")</f>
        <v/>
      </c>
      <c r="S6" s="262" t="str">
        <f>IF(AND('Mapa final'!$Y$13="Muy Alta",'Mapa final'!$AA$13="Menor"),CONCATENATE("R1C",'Mapa final'!$O$13),"")</f>
        <v/>
      </c>
      <c r="T6" s="262" t="str">
        <f>IF(AND('Mapa final'!$Y$14="Muy Alta",'Mapa final'!$AA$14="Menor"),CONCATENATE("R1C",'Mapa final'!$O$14),"")</f>
        <v/>
      </c>
      <c r="U6" s="263" t="str">
        <f>IF(AND('Mapa final'!$Y$15="Muy Alta",'Mapa final'!$AA$15="Menor"),CONCATENATE("R1C",'Mapa final'!$O$15),"")</f>
        <v/>
      </c>
      <c r="V6" s="261" t="str">
        <f>IF(AND('Mapa final'!$Y$10="Muy Alta",'Mapa final'!$AA$10="Moderado"),CONCATENATE("R1C",'Mapa final'!$O$10),"")</f>
        <v/>
      </c>
      <c r="W6" s="262" t="str">
        <f>IF(AND('Mapa final'!$Y$11="Muy Alta",'Mapa final'!$AA$11="Moderado"),CONCATENATE("R1C",'Mapa final'!$O$11),"")</f>
        <v/>
      </c>
      <c r="X6" s="262" t="str">
        <f>IF(AND('Mapa final'!$Y$12="Muy Alta",'Mapa final'!$AA$12="Moderado"),CONCATENATE("R1C",'Mapa final'!$O$12),"")</f>
        <v/>
      </c>
      <c r="Y6" s="262" t="str">
        <f>IF(AND('Mapa final'!$Y$13="Muy Alta",'Mapa final'!$AA$13="Moderado"),CONCATENATE("R1C",'Mapa final'!$O$13),"")</f>
        <v/>
      </c>
      <c r="Z6" s="262" t="str">
        <f>IF(AND('Mapa final'!$Y$14="Muy Alta",'Mapa final'!$AA$14="Moderado"),CONCATENATE("R1C",'Mapa final'!$O$14),"")</f>
        <v/>
      </c>
      <c r="AA6" s="263" t="str">
        <f>IF(AND('Mapa final'!$Y$15="Muy Alta",'Mapa final'!$AA$15="Moderado"),CONCATENATE("R1C",'Mapa final'!$O$15),"")</f>
        <v/>
      </c>
      <c r="AB6" s="261" t="str">
        <f>IF(AND('Mapa final'!$Y$10="Muy Alta",'Mapa final'!$AA$10="Mayor"),CONCATENATE("R1C",'Mapa final'!$O$10),"")</f>
        <v/>
      </c>
      <c r="AC6" s="262" t="str">
        <f>IF(AND('Mapa final'!$Y$11="Muy Alta",'Mapa final'!$AA$11="Mayor"),CONCATENATE("R1C",'Mapa final'!$O$11),"")</f>
        <v/>
      </c>
      <c r="AD6" s="262" t="str">
        <f>IF(AND('Mapa final'!$Y$12="Muy Alta",'Mapa final'!$AA$12="Mayor"),CONCATENATE("R1C",'Mapa final'!$O$12),"")</f>
        <v/>
      </c>
      <c r="AE6" s="262" t="str">
        <f>IF(AND('Mapa final'!$Y$13="Muy Alta",'Mapa final'!$AA$13="Mayor"),CONCATENATE("R1C",'Mapa final'!$O$13),"")</f>
        <v/>
      </c>
      <c r="AF6" s="262" t="str">
        <f>IF(AND('Mapa final'!$Y$14="Muy Alta",'Mapa final'!$AA$14="Mayor"),CONCATENATE("R1C",'Mapa final'!$O$14),"")</f>
        <v/>
      </c>
      <c r="AG6" s="263" t="str">
        <f>IF(AND('Mapa final'!$Y$15="Muy Alta",'Mapa final'!$AA$15="Mayor"),CONCATENATE("R1C",'Mapa final'!$O$15),"")</f>
        <v/>
      </c>
      <c r="AH6" s="264" t="str">
        <f>IF(AND('Mapa final'!$Y$10="Muy Alta",'Mapa final'!$AA$10="Catastrófico"),CONCATENATE("R1C",'Mapa final'!$O$10),"")</f>
        <v/>
      </c>
      <c r="AI6" s="265" t="str">
        <f>IF(AND('Mapa final'!$Y$11="Muy Alta",'Mapa final'!$AA$11="Catastrófico"),CONCATENATE("R1C",'Mapa final'!$O$11),"")</f>
        <v/>
      </c>
      <c r="AJ6" s="265" t="str">
        <f>IF(AND('Mapa final'!$Y$12="Muy Alta",'Mapa final'!$AA$12="Catastrófico"),CONCATENATE("R1C",'Mapa final'!$O$12),"")</f>
        <v/>
      </c>
      <c r="AK6" s="265" t="str">
        <f>IF(AND('Mapa final'!$Y$13="Muy Alta",'Mapa final'!$AA$13="Catastrófico"),CONCATENATE("R1C",'Mapa final'!$O$13),"")</f>
        <v/>
      </c>
      <c r="AL6" s="265" t="str">
        <f>IF(AND('Mapa final'!$Y$14="Muy Alta",'Mapa final'!$AA$14="Catastrófico"),CONCATENATE("R1C",'Mapa final'!$O$14),"")</f>
        <v/>
      </c>
      <c r="AM6" s="266" t="str">
        <f>IF(AND('Mapa final'!$Y$15="Muy Alta",'Mapa final'!$AA$15="Catastrófico"),CONCATENATE("R1C",'Mapa final'!$O$15),"")</f>
        <v/>
      </c>
      <c r="AN6" s="15"/>
      <c r="AO6" s="738" t="s">
        <v>570</v>
      </c>
      <c r="AP6" s="739"/>
      <c r="AQ6" s="739"/>
      <c r="AR6" s="739"/>
      <c r="AS6" s="739"/>
      <c r="AT6" s="74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3"/>
      <c r="C7" s="643"/>
      <c r="D7" s="644"/>
      <c r="E7" s="732"/>
      <c r="F7" s="733"/>
      <c r="G7" s="733"/>
      <c r="H7" s="733"/>
      <c r="I7" s="734"/>
      <c r="J7" s="267" t="str">
        <f>IF(AND('Mapa final'!$Y$16="Muy Alta",'Mapa final'!$AA$16="Leve"),CONCATENATE("R2C",'Mapa final'!$O$16),"")</f>
        <v/>
      </c>
      <c r="K7" s="268" t="str">
        <f>IF(AND('Mapa final'!$Y$17="Muy Alta",'Mapa final'!$AA$17="Leve"),CONCATENATE("R2C",'Mapa final'!$O$17),"")</f>
        <v/>
      </c>
      <c r="L7" s="268" t="str">
        <f>IF(AND('Mapa final'!$Y$18="Muy Alta",'Mapa final'!$AA$18="Leve"),CONCATENATE("R2C",'Mapa final'!$O$18),"")</f>
        <v/>
      </c>
      <c r="M7" s="268" t="str">
        <f>IF(AND('Mapa final'!$Y$19="Muy Alta",'Mapa final'!$AA$19="Leve"),CONCATENATE("R2C",'Mapa final'!$O$19),"")</f>
        <v/>
      </c>
      <c r="N7" s="268" t="str">
        <f>IF(AND('Mapa final'!$Y$20="Muy Alta",'Mapa final'!$AA$20="Leve"),CONCATENATE("R2C",'Mapa final'!$O$20),"")</f>
        <v/>
      </c>
      <c r="O7" s="269" t="str">
        <f>IF(AND('Mapa final'!$Y$21="Muy Alta",'Mapa final'!$AA$21="Leve"),CONCATENATE("R2C",'Mapa final'!$O$21),"")</f>
        <v/>
      </c>
      <c r="P7" s="267" t="str">
        <f>IF(AND('Mapa final'!$Y$16="Muy Alta",'Mapa final'!$AA$16="Menor"),CONCATENATE("R2C",'Mapa final'!$O$16),"")</f>
        <v/>
      </c>
      <c r="Q7" s="268" t="str">
        <f>IF(AND('Mapa final'!$Y$17="Muy Alta",'Mapa final'!$AA$17="Menor"),CONCATENATE("R2C",'Mapa final'!$O$17),"")</f>
        <v/>
      </c>
      <c r="R7" s="268" t="str">
        <f>IF(AND('Mapa final'!$Y$18="Muy Alta",'Mapa final'!$AA$18="Menor"),CONCATENATE("R2C",'Mapa final'!$O$18),"")</f>
        <v/>
      </c>
      <c r="S7" s="268" t="str">
        <f>IF(AND('Mapa final'!$Y$19="Muy Alta",'Mapa final'!$AA$19="Menor"),CONCATENATE("R2C",'Mapa final'!$O$19),"")</f>
        <v/>
      </c>
      <c r="T7" s="268" t="str">
        <f>IF(AND('Mapa final'!$Y$20="Muy Alta",'Mapa final'!$AA$20="Menor"),CONCATENATE("R2C",'Mapa final'!$O$20),"")</f>
        <v/>
      </c>
      <c r="U7" s="269" t="str">
        <f>IF(AND('Mapa final'!$Y$21="Muy Alta",'Mapa final'!$AA$21="Menor"),CONCATENATE("R2C",'Mapa final'!$O$21),"")</f>
        <v/>
      </c>
      <c r="V7" s="267" t="str">
        <f>IF(AND('Mapa final'!$Y$16="Muy Alta",'Mapa final'!$AA$16="Moderado"),CONCATENATE("R2C",'Mapa final'!$O$16),"")</f>
        <v/>
      </c>
      <c r="W7" s="268" t="str">
        <f>IF(AND('Mapa final'!$Y$17="Muy Alta",'Mapa final'!$AA$17="Moderado"),CONCATENATE("R2C",'Mapa final'!$O$17),"")</f>
        <v/>
      </c>
      <c r="X7" s="268" t="str">
        <f>IF(AND('Mapa final'!$Y$18="Muy Alta",'Mapa final'!$AA$18="Moderado"),CONCATENATE("R2C",'Mapa final'!$O$18),"")</f>
        <v/>
      </c>
      <c r="Y7" s="268" t="str">
        <f>IF(AND('Mapa final'!$Y$19="Muy Alta",'Mapa final'!$AA$19="Moderado"),CONCATENATE("R2C",'Mapa final'!$O$19),"")</f>
        <v/>
      </c>
      <c r="Z7" s="268" t="str">
        <f>IF(AND('Mapa final'!$Y$20="Muy Alta",'Mapa final'!$AA$20="Moderado"),CONCATENATE("R2C",'Mapa final'!$O$20),"")</f>
        <v/>
      </c>
      <c r="AA7" s="269" t="str">
        <f>IF(AND('Mapa final'!$Y$21="Muy Alta",'Mapa final'!$AA$21="Moderado"),CONCATENATE("R2C",'Mapa final'!$O$21),"")</f>
        <v/>
      </c>
      <c r="AB7" s="267" t="str">
        <f>IF(AND('Mapa final'!$Y$16="Muy Alta",'Mapa final'!$AA$16="Mayor"),CONCATENATE("R2C",'Mapa final'!$O$16),"")</f>
        <v/>
      </c>
      <c r="AC7" s="268" t="str">
        <f>IF(AND('Mapa final'!$Y$17="Muy Alta",'Mapa final'!$AA$17="Mayor"),CONCATENATE("R2C",'Mapa final'!$O$17),"")</f>
        <v/>
      </c>
      <c r="AD7" s="268" t="str">
        <f>IF(AND('Mapa final'!$Y$18="Muy Alta",'Mapa final'!$AA$18="Mayor"),CONCATENATE("R2C",'Mapa final'!$O$18),"")</f>
        <v/>
      </c>
      <c r="AE7" s="268" t="str">
        <f>IF(AND('Mapa final'!$Y$19="Muy Alta",'Mapa final'!$AA$19="Mayor"),CONCATENATE("R2C",'Mapa final'!$O$19),"")</f>
        <v/>
      </c>
      <c r="AF7" s="268" t="str">
        <f>IF(AND('Mapa final'!$Y$20="Muy Alta",'Mapa final'!$AA$20="Mayor"),CONCATENATE("R2C",'Mapa final'!$O$20),"")</f>
        <v/>
      </c>
      <c r="AG7" s="269" t="str">
        <f>IF(AND('Mapa final'!$Y$21="Muy Alta",'Mapa final'!$AA$21="Mayor"),CONCATENATE("R2C",'Mapa final'!$O$21),"")</f>
        <v/>
      </c>
      <c r="AH7" s="270" t="str">
        <f>IF(AND('Mapa final'!$Y$16="Muy Alta",'Mapa final'!$AA$16="Catastrófico"),CONCATENATE("R2C",'Mapa final'!$O$16),"")</f>
        <v/>
      </c>
      <c r="AI7" s="271" t="str">
        <f>IF(AND('Mapa final'!$Y$17="Muy Alta",'Mapa final'!$AA$17="Catastrófico"),CONCATENATE("R2C",'Mapa final'!$O$17),"")</f>
        <v/>
      </c>
      <c r="AJ7" s="271" t="str">
        <f>IF(AND('Mapa final'!$Y$18="Muy Alta",'Mapa final'!$AA$18="Catastrófico"),CONCATENATE("R2C",'Mapa final'!$O$18),"")</f>
        <v/>
      </c>
      <c r="AK7" s="271" t="str">
        <f>IF(AND('Mapa final'!$Y$19="Muy Alta",'Mapa final'!$AA$19="Catastrófico"),CONCATENATE("R2C",'Mapa final'!$O$19),"")</f>
        <v/>
      </c>
      <c r="AL7" s="271" t="str">
        <f>IF(AND('Mapa final'!$Y$20="Muy Alta",'Mapa final'!$AA$20="Catastrófico"),CONCATENATE("R2C",'Mapa final'!$O$20),"")</f>
        <v/>
      </c>
      <c r="AM7" s="272" t="str">
        <f>IF(AND('Mapa final'!$Y$21="Muy Alta",'Mapa final'!$AA$21="Catastrófico"),CONCATENATE("R2C",'Mapa final'!$O$21),"")</f>
        <v/>
      </c>
      <c r="AN7" s="15"/>
      <c r="AO7" s="741"/>
      <c r="AP7" s="742"/>
      <c r="AQ7" s="742"/>
      <c r="AR7" s="742"/>
      <c r="AS7" s="742"/>
      <c r="AT7" s="74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3"/>
      <c r="C8" s="643"/>
      <c r="D8" s="644"/>
      <c r="E8" s="732"/>
      <c r="F8" s="733"/>
      <c r="G8" s="733"/>
      <c r="H8" s="733"/>
      <c r="I8" s="734"/>
      <c r="J8" s="267" t="str">
        <f>IF(AND('Mapa final'!$Y$22="Muy Alta",'Mapa final'!$AA$22="Leve"),CONCATENATE("R3C",'Mapa final'!$O$22),"")</f>
        <v/>
      </c>
      <c r="K8" s="268" t="str">
        <f>IF(AND('Mapa final'!$Y$23="Muy Alta",'Mapa final'!$AA$23="Leve"),CONCATENATE("R3C",'Mapa final'!$O$23),"")</f>
        <v/>
      </c>
      <c r="L8" s="268" t="str">
        <f>IF(AND('Mapa final'!$Y$24="Muy Alta",'Mapa final'!$AA$24="Leve"),CONCATENATE("R3C",'Mapa final'!$O$24),"")</f>
        <v/>
      </c>
      <c r="M8" s="268" t="str">
        <f>IF(AND('Mapa final'!$Y$25="Muy Alta",'Mapa final'!$AA$25="Leve"),CONCATENATE("R3C",'Mapa final'!$O$25),"")</f>
        <v/>
      </c>
      <c r="N8" s="268" t="str">
        <f>IF(AND('Mapa final'!$Y$26="Muy Alta",'Mapa final'!$AA$26="Leve"),CONCATENATE("R3C",'Mapa final'!$O$26),"")</f>
        <v/>
      </c>
      <c r="O8" s="269" t="str">
        <f>IF(AND('Mapa final'!$Y$27="Muy Alta",'Mapa final'!$AA$27="Leve"),CONCATENATE("R3C",'Mapa final'!$O$27),"")</f>
        <v/>
      </c>
      <c r="P8" s="267" t="str">
        <f>IF(AND('Mapa final'!$Y$22="Muy Alta",'Mapa final'!$AA$22="Menor"),CONCATENATE("R3C",'Mapa final'!$O$22),"")</f>
        <v/>
      </c>
      <c r="Q8" s="268" t="str">
        <f>IF(AND('Mapa final'!$Y$23="Muy Alta",'Mapa final'!$AA$23="Menor"),CONCATENATE("R3C",'Mapa final'!$O$23),"")</f>
        <v/>
      </c>
      <c r="R8" s="268" t="str">
        <f>IF(AND('Mapa final'!$Y$24="Muy Alta",'Mapa final'!$AA$24="Menor"),CONCATENATE("R3C",'Mapa final'!$O$24),"")</f>
        <v/>
      </c>
      <c r="S8" s="268" t="str">
        <f>IF(AND('Mapa final'!$Y$25="Muy Alta",'Mapa final'!$AA$25="Menor"),CONCATENATE("R3C",'Mapa final'!$O$25),"")</f>
        <v/>
      </c>
      <c r="T8" s="268" t="str">
        <f>IF(AND('Mapa final'!$Y$26="Muy Alta",'Mapa final'!$AA$26="Menor"),CONCATENATE("R3C",'Mapa final'!$O$26),"")</f>
        <v/>
      </c>
      <c r="U8" s="269" t="str">
        <f>IF(AND('Mapa final'!$Y$27="Muy Alta",'Mapa final'!$AA$27="Menor"),CONCATENATE("R3C",'Mapa final'!$O$27),"")</f>
        <v/>
      </c>
      <c r="V8" s="267" t="str">
        <f>IF(AND('Mapa final'!$Y$22="Muy Alta",'Mapa final'!$AA$22="Moderado"),CONCATENATE("R3C",'Mapa final'!$O$22),"")</f>
        <v/>
      </c>
      <c r="W8" s="268" t="str">
        <f>IF(AND('Mapa final'!$Y$23="Muy Alta",'Mapa final'!$AA$23="Moderado"),CONCATENATE("R3C",'Mapa final'!$O$23),"")</f>
        <v/>
      </c>
      <c r="X8" s="268" t="str">
        <f>IF(AND('Mapa final'!$Y$24="Muy Alta",'Mapa final'!$AA$24="Moderado"),CONCATENATE("R3C",'Mapa final'!$O$24),"")</f>
        <v/>
      </c>
      <c r="Y8" s="268" t="str">
        <f>IF(AND('Mapa final'!$Y$25="Muy Alta",'Mapa final'!$AA$25="Moderado"),CONCATENATE("R3C",'Mapa final'!$O$25),"")</f>
        <v/>
      </c>
      <c r="Z8" s="268" t="str">
        <f>IF(AND('Mapa final'!$Y$26="Muy Alta",'Mapa final'!$AA$26="Moderado"),CONCATENATE("R3C",'Mapa final'!$O$26),"")</f>
        <v/>
      </c>
      <c r="AA8" s="269" t="str">
        <f>IF(AND('Mapa final'!$Y$27="Muy Alta",'Mapa final'!$AA$27="Moderado"),CONCATENATE("R3C",'Mapa final'!$O$27),"")</f>
        <v/>
      </c>
      <c r="AB8" s="267" t="str">
        <f>IF(AND('Mapa final'!$Y$22="Muy Alta",'Mapa final'!$AA$22="Mayor"),CONCATENATE("R3C",'Mapa final'!$O$22),"")</f>
        <v/>
      </c>
      <c r="AC8" s="268" t="str">
        <f>IF(AND('Mapa final'!$Y$23="Muy Alta",'Mapa final'!$AA$23="Mayor"),CONCATENATE("R3C",'Mapa final'!$O$23),"")</f>
        <v/>
      </c>
      <c r="AD8" s="268" t="str">
        <f>IF(AND('Mapa final'!$Y$24="Muy Alta",'Mapa final'!$AA$24="Mayor"),CONCATENATE("R3C",'Mapa final'!$O$24),"")</f>
        <v/>
      </c>
      <c r="AE8" s="268" t="str">
        <f>IF(AND('Mapa final'!$Y$25="Muy Alta",'Mapa final'!$AA$25="Mayor"),CONCATENATE("R3C",'Mapa final'!$O$25),"")</f>
        <v/>
      </c>
      <c r="AF8" s="268" t="str">
        <f>IF(AND('Mapa final'!$Y$26="Muy Alta",'Mapa final'!$AA$26="Mayor"),CONCATENATE("R3C",'Mapa final'!$O$26),"")</f>
        <v/>
      </c>
      <c r="AG8" s="269" t="str">
        <f>IF(AND('Mapa final'!$Y$27="Muy Alta",'Mapa final'!$AA$27="Mayor"),CONCATENATE("R3C",'Mapa final'!$O$27),"")</f>
        <v/>
      </c>
      <c r="AH8" s="270" t="str">
        <f>IF(AND('Mapa final'!$Y$22="Muy Alta",'Mapa final'!$AA$22="Catastrófico"),CONCATENATE("R3C",'Mapa final'!$O$22),"")</f>
        <v/>
      </c>
      <c r="AI8" s="271" t="str">
        <f>IF(AND('Mapa final'!$Y$23="Muy Alta",'Mapa final'!$AA$23="Catastrófico"),CONCATENATE("R3C",'Mapa final'!$O$23),"")</f>
        <v/>
      </c>
      <c r="AJ8" s="271" t="str">
        <f>IF(AND('Mapa final'!$Y$24="Muy Alta",'Mapa final'!$AA$24="Catastrófico"),CONCATENATE("R3C",'Mapa final'!$O$24),"")</f>
        <v/>
      </c>
      <c r="AK8" s="271" t="str">
        <f>IF(AND('Mapa final'!$Y$25="Muy Alta",'Mapa final'!$AA$25="Catastrófico"),CONCATENATE("R3C",'Mapa final'!$O$25),"")</f>
        <v/>
      </c>
      <c r="AL8" s="271" t="str">
        <f>IF(AND('Mapa final'!$Y$26="Muy Alta",'Mapa final'!$AA$26="Catastrófico"),CONCATENATE("R3C",'Mapa final'!$O$26),"")</f>
        <v/>
      </c>
      <c r="AM8" s="272" t="str">
        <f>IF(AND('Mapa final'!$Y$27="Muy Alta",'Mapa final'!$AA$27="Catastrófico"),CONCATENATE("R3C",'Mapa final'!$O$27),"")</f>
        <v/>
      </c>
      <c r="AN8" s="15"/>
      <c r="AO8" s="741"/>
      <c r="AP8" s="742"/>
      <c r="AQ8" s="742"/>
      <c r="AR8" s="742"/>
      <c r="AS8" s="742"/>
      <c r="AT8" s="74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3"/>
      <c r="C9" s="643"/>
      <c r="D9" s="644"/>
      <c r="E9" s="732"/>
      <c r="F9" s="733"/>
      <c r="G9" s="733"/>
      <c r="H9" s="733"/>
      <c r="I9" s="734"/>
      <c r="J9" s="267" t="str">
        <f>IF(AND('Mapa final'!$Y$28="Muy Alta",'Mapa final'!$AA$28="Leve"),CONCATENATE("R4C",'Mapa final'!$O$28),"")</f>
        <v/>
      </c>
      <c r="K9" s="268" t="str">
        <f>IF(AND('Mapa final'!$Y$29="Muy Alta",'Mapa final'!$AA$29="Leve"),CONCATENATE("R4C",'Mapa final'!$O$29),"")</f>
        <v/>
      </c>
      <c r="L9" s="268" t="str">
        <f>IF(AND('Mapa final'!$Y$30="Muy Alta",'Mapa final'!$AA$30="Leve"),CONCATENATE("R4C",'Mapa final'!$O$30),"")</f>
        <v/>
      </c>
      <c r="M9" s="268" t="str">
        <f>IF(AND('Mapa final'!$Y$31="Muy Alta",'Mapa final'!$AA$31="Leve"),CONCATENATE("R4C",'Mapa final'!$O$31),"")</f>
        <v/>
      </c>
      <c r="N9" s="268" t="str">
        <f>IF(AND('Mapa final'!$Y$32="Muy Alta",'Mapa final'!$AA$32="Leve"),CONCATENATE("R4C",'Mapa final'!$O$32),"")</f>
        <v/>
      </c>
      <c r="O9" s="269" t="str">
        <f>IF(AND('Mapa final'!$Y$33="Muy Alta",'Mapa final'!$AA$33="Leve"),CONCATENATE("R4C",'Mapa final'!$O$33),"")</f>
        <v/>
      </c>
      <c r="P9" s="267" t="str">
        <f>IF(AND('Mapa final'!$Y$28="Muy Alta",'Mapa final'!$AA$28="Menor"),CONCATENATE("R4C",'Mapa final'!$O$28),"")</f>
        <v/>
      </c>
      <c r="Q9" s="268" t="str">
        <f>IF(AND('Mapa final'!$Y$29="Muy Alta",'Mapa final'!$AA$29="Menor"),CONCATENATE("R4C",'Mapa final'!$O$29),"")</f>
        <v/>
      </c>
      <c r="R9" s="268" t="str">
        <f>IF(AND('Mapa final'!$Y$30="Muy Alta",'Mapa final'!$AA$30="Menor"),CONCATENATE("R4C",'Mapa final'!$O$30),"")</f>
        <v/>
      </c>
      <c r="S9" s="268" t="str">
        <f>IF(AND('Mapa final'!$Y$31="Muy Alta",'Mapa final'!$AA$31="Menor"),CONCATENATE("R4C",'Mapa final'!$O$31),"")</f>
        <v/>
      </c>
      <c r="T9" s="268" t="str">
        <f>IF(AND('Mapa final'!$Y$32="Muy Alta",'Mapa final'!$AA$32="Menor"),CONCATENATE("R4C",'Mapa final'!$O$32),"")</f>
        <v/>
      </c>
      <c r="U9" s="269" t="str">
        <f>IF(AND('Mapa final'!$Y$33="Muy Alta",'Mapa final'!$AA$33="Menor"),CONCATENATE("R4C",'Mapa final'!$O$33),"")</f>
        <v/>
      </c>
      <c r="V9" s="267" t="str">
        <f>IF(AND('Mapa final'!$Y$28="Muy Alta",'Mapa final'!$AA$28="Moderado"),CONCATENATE("R4C",'Mapa final'!$O$28),"")</f>
        <v/>
      </c>
      <c r="W9" s="268" t="str">
        <f>IF(AND('Mapa final'!$Y$29="Muy Alta",'Mapa final'!$AA$29="Moderado"),CONCATENATE("R4C",'Mapa final'!$O$29),"")</f>
        <v/>
      </c>
      <c r="X9" s="268" t="str">
        <f>IF(AND('Mapa final'!$Y$30="Muy Alta",'Mapa final'!$AA$30="Moderado"),CONCATENATE("R4C",'Mapa final'!$O$30),"")</f>
        <v/>
      </c>
      <c r="Y9" s="268" t="str">
        <f>IF(AND('Mapa final'!$Y$31="Muy Alta",'Mapa final'!$AA$31="Moderado"),CONCATENATE("R4C",'Mapa final'!$O$31),"")</f>
        <v/>
      </c>
      <c r="Z9" s="268" t="str">
        <f>IF(AND('Mapa final'!$Y$32="Muy Alta",'Mapa final'!$AA$32="Moderado"),CONCATENATE("R4C",'Mapa final'!$O$32),"")</f>
        <v/>
      </c>
      <c r="AA9" s="269" t="str">
        <f>IF(AND('Mapa final'!$Y$33="Muy Alta",'Mapa final'!$AA$33="Moderado"),CONCATENATE("R4C",'Mapa final'!$O$33),"")</f>
        <v/>
      </c>
      <c r="AB9" s="267" t="str">
        <f>IF(AND('Mapa final'!$Y$28="Muy Alta",'Mapa final'!$AA$28="Mayor"),CONCATENATE("R4C",'Mapa final'!$O$28),"")</f>
        <v/>
      </c>
      <c r="AC9" s="268" t="str">
        <f>IF(AND('Mapa final'!$Y$29="Muy Alta",'Mapa final'!$AA$29="Mayor"),CONCATENATE("R4C",'Mapa final'!$O$29),"")</f>
        <v/>
      </c>
      <c r="AD9" s="268" t="str">
        <f>IF(AND('Mapa final'!$Y$30="Muy Alta",'Mapa final'!$AA$30="Mayor"),CONCATENATE("R4C",'Mapa final'!$O$30),"")</f>
        <v/>
      </c>
      <c r="AE9" s="268" t="str">
        <f>IF(AND('Mapa final'!$Y$31="Muy Alta",'Mapa final'!$AA$31="Mayor"),CONCATENATE("R4C",'Mapa final'!$O$31),"")</f>
        <v/>
      </c>
      <c r="AF9" s="268" t="str">
        <f>IF(AND('Mapa final'!$Y$32="Muy Alta",'Mapa final'!$AA$32="Mayor"),CONCATENATE("R4C",'Mapa final'!$O$32),"")</f>
        <v/>
      </c>
      <c r="AG9" s="269" t="str">
        <f>IF(AND('Mapa final'!$Y$33="Muy Alta",'Mapa final'!$AA$33="Mayor"),CONCATENATE("R4C",'Mapa final'!$O$33),"")</f>
        <v/>
      </c>
      <c r="AH9" s="270" t="str">
        <f>IF(AND('Mapa final'!$Y$28="Muy Alta",'Mapa final'!$AA$28="Catastrófico"),CONCATENATE("R4C",'Mapa final'!$O$28),"")</f>
        <v/>
      </c>
      <c r="AI9" s="271" t="str">
        <f>IF(AND('Mapa final'!$Y$29="Muy Alta",'Mapa final'!$AA$29="Catastrófico"),CONCATENATE("R4C",'Mapa final'!$O$29),"")</f>
        <v/>
      </c>
      <c r="AJ9" s="271" t="str">
        <f>IF(AND('Mapa final'!$Y$30="Muy Alta",'Mapa final'!$AA$30="Catastrófico"),CONCATENATE("R4C",'Mapa final'!$O$30),"")</f>
        <v/>
      </c>
      <c r="AK9" s="271" t="str">
        <f>IF(AND('Mapa final'!$Y$31="Muy Alta",'Mapa final'!$AA$31="Catastrófico"),CONCATENATE("R4C",'Mapa final'!$O$31),"")</f>
        <v/>
      </c>
      <c r="AL9" s="271" t="str">
        <f>IF(AND('Mapa final'!$Y$32="Muy Alta",'Mapa final'!$AA$32="Catastrófico"),CONCATENATE("R4C",'Mapa final'!$O$32),"")</f>
        <v/>
      </c>
      <c r="AM9" s="272" t="str">
        <f>IF(AND('Mapa final'!$Y$33="Muy Alta",'Mapa final'!$AA$33="Catastrófico"),CONCATENATE("R4C",'Mapa final'!$O$33),"")</f>
        <v/>
      </c>
      <c r="AN9" s="15"/>
      <c r="AO9" s="741"/>
      <c r="AP9" s="742"/>
      <c r="AQ9" s="742"/>
      <c r="AR9" s="742"/>
      <c r="AS9" s="742"/>
      <c r="AT9" s="74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3"/>
      <c r="C10" s="643"/>
      <c r="D10" s="644"/>
      <c r="E10" s="732"/>
      <c r="F10" s="733"/>
      <c r="G10" s="733"/>
      <c r="H10" s="733"/>
      <c r="I10" s="734"/>
      <c r="J10" s="267" t="str">
        <f>IF(AND('Mapa final'!$Y$34="Muy Alta",'Mapa final'!$AA$34="Leve"),CONCATENATE("R5C",'Mapa final'!$O$34),"")</f>
        <v/>
      </c>
      <c r="K10" s="268" t="str">
        <f>IF(AND('Mapa final'!$Y$35="Muy Alta",'Mapa final'!$AA$35="Leve"),CONCATENATE("R5C",'Mapa final'!$O$35),"")</f>
        <v/>
      </c>
      <c r="L10" s="268" t="str">
        <f>IF(AND('Mapa final'!$Y$36="Muy Alta",'Mapa final'!$AA$36="Leve"),CONCATENATE("R5C",'Mapa final'!$O$36),"")</f>
        <v/>
      </c>
      <c r="M10" s="268" t="str">
        <f>IF(AND('Mapa final'!$Y$37="Muy Alta",'Mapa final'!$AA$37="Leve"),CONCATENATE("R5C",'Mapa final'!$O$37),"")</f>
        <v/>
      </c>
      <c r="N10" s="268" t="str">
        <f>IF(AND('Mapa final'!$Y$38="Muy Alta",'Mapa final'!$AA$38="Leve"),CONCATENATE("R5C",'Mapa final'!$O$38),"")</f>
        <v/>
      </c>
      <c r="O10" s="269" t="str">
        <f>IF(AND('Mapa final'!$Y$39="Muy Alta",'Mapa final'!$AA$39="Leve"),CONCATENATE("R5C",'Mapa final'!$O$39),"")</f>
        <v/>
      </c>
      <c r="P10" s="267" t="str">
        <f>IF(AND('Mapa final'!$Y$34="Muy Alta",'Mapa final'!$AA$34="Menor"),CONCATENATE("R5C",'Mapa final'!$O$34),"")</f>
        <v/>
      </c>
      <c r="Q10" s="268" t="str">
        <f>IF(AND('Mapa final'!$Y$35="Muy Alta",'Mapa final'!$AA$35="Menor"),CONCATENATE("R5C",'Mapa final'!$O$35),"")</f>
        <v/>
      </c>
      <c r="R10" s="268" t="str">
        <f>IF(AND('Mapa final'!$Y$36="Muy Alta",'Mapa final'!$AA$36="Menor"),CONCATENATE("R5C",'Mapa final'!$O$36),"")</f>
        <v/>
      </c>
      <c r="S10" s="268" t="str">
        <f>IF(AND('Mapa final'!$Y$37="Muy Alta",'Mapa final'!$AA$37="Menor"),CONCATENATE("R5C",'Mapa final'!$O$37),"")</f>
        <v/>
      </c>
      <c r="T10" s="268" t="str">
        <f>IF(AND('Mapa final'!$Y$38="Muy Alta",'Mapa final'!$AA$38="Menor"),CONCATENATE("R5C",'Mapa final'!$O$38),"")</f>
        <v/>
      </c>
      <c r="U10" s="269" t="str">
        <f>IF(AND('Mapa final'!$Y$39="Muy Alta",'Mapa final'!$AA$39="Menor"),CONCATENATE("R5C",'Mapa final'!$O$39),"")</f>
        <v/>
      </c>
      <c r="V10" s="267" t="str">
        <f>IF(AND('Mapa final'!$Y$34="Muy Alta",'Mapa final'!$AA$34="Moderado"),CONCATENATE("R5C",'Mapa final'!$O$34),"")</f>
        <v/>
      </c>
      <c r="W10" s="268" t="str">
        <f>IF(AND('Mapa final'!$Y$35="Muy Alta",'Mapa final'!$AA$35="Moderado"),CONCATENATE("R5C",'Mapa final'!$O$35),"")</f>
        <v/>
      </c>
      <c r="X10" s="268" t="str">
        <f>IF(AND('Mapa final'!$Y$36="Muy Alta",'Mapa final'!$AA$36="Moderado"),CONCATENATE("R5C",'Mapa final'!$O$36),"")</f>
        <v/>
      </c>
      <c r="Y10" s="268" t="str">
        <f>IF(AND('Mapa final'!$Y$37="Muy Alta",'Mapa final'!$AA$37="Moderado"),CONCATENATE("R5C",'Mapa final'!$O$37),"")</f>
        <v/>
      </c>
      <c r="Z10" s="268" t="str">
        <f>IF(AND('Mapa final'!$Y$38="Muy Alta",'Mapa final'!$AA$38="Moderado"),CONCATENATE("R5C",'Mapa final'!$O$38),"")</f>
        <v/>
      </c>
      <c r="AA10" s="269" t="str">
        <f>IF(AND('Mapa final'!$Y$39="Muy Alta",'Mapa final'!$AA$39="Moderado"),CONCATENATE("R5C",'Mapa final'!$O$39),"")</f>
        <v/>
      </c>
      <c r="AB10" s="267" t="str">
        <f>IF(AND('Mapa final'!$Y$34="Muy Alta",'Mapa final'!$AA$34="Mayor"),CONCATENATE("R5C",'Mapa final'!$O$34),"")</f>
        <v/>
      </c>
      <c r="AC10" s="268" t="str">
        <f>IF(AND('Mapa final'!$Y$35="Muy Alta",'Mapa final'!$AA$35="Mayor"),CONCATENATE("R5C",'Mapa final'!$O$35),"")</f>
        <v/>
      </c>
      <c r="AD10" s="268" t="str">
        <f>IF(AND('Mapa final'!$Y$36="Muy Alta",'Mapa final'!$AA$36="Mayor"),CONCATENATE("R5C",'Mapa final'!$O$36),"")</f>
        <v/>
      </c>
      <c r="AE10" s="268" t="str">
        <f>IF(AND('Mapa final'!$Y$37="Muy Alta",'Mapa final'!$AA$37="Mayor"),CONCATENATE("R5C",'Mapa final'!$O$37),"")</f>
        <v/>
      </c>
      <c r="AF10" s="268" t="str">
        <f>IF(AND('Mapa final'!$Y$38="Muy Alta",'Mapa final'!$AA$38="Mayor"),CONCATENATE("R5C",'Mapa final'!$O$38),"")</f>
        <v/>
      </c>
      <c r="AG10" s="269" t="str">
        <f>IF(AND('Mapa final'!$Y$39="Muy Alta",'Mapa final'!$AA$39="Mayor"),CONCATENATE("R5C",'Mapa final'!$O$39),"")</f>
        <v/>
      </c>
      <c r="AH10" s="270" t="str">
        <f>IF(AND('Mapa final'!$Y$34="Muy Alta",'Mapa final'!$AA$34="Catastrófico"),CONCATENATE("R5C",'Mapa final'!$O$34),"")</f>
        <v/>
      </c>
      <c r="AI10" s="271" t="str">
        <f>IF(AND('Mapa final'!$Y$35="Muy Alta",'Mapa final'!$AA$35="Catastrófico"),CONCATENATE("R5C",'Mapa final'!$O$35),"")</f>
        <v/>
      </c>
      <c r="AJ10" s="271" t="str">
        <f>IF(AND('Mapa final'!$Y$36="Muy Alta",'Mapa final'!$AA$36="Catastrófico"),CONCATENATE("R5C",'Mapa final'!$O$36),"")</f>
        <v/>
      </c>
      <c r="AK10" s="271" t="str">
        <f>IF(AND('Mapa final'!$Y$37="Muy Alta",'Mapa final'!$AA$37="Catastrófico"),CONCATENATE("R5C",'Mapa final'!$O$37),"")</f>
        <v/>
      </c>
      <c r="AL10" s="271" t="str">
        <f>IF(AND('Mapa final'!$Y$38="Muy Alta",'Mapa final'!$AA$38="Catastrófico"),CONCATENATE("R5C",'Mapa final'!$O$38),"")</f>
        <v/>
      </c>
      <c r="AM10" s="272" t="str">
        <f>IF(AND('Mapa final'!$Y$39="Muy Alta",'Mapa final'!$AA$39="Catastrófico"),CONCATENATE("R5C",'Mapa final'!$O$39),"")</f>
        <v/>
      </c>
      <c r="AN10" s="15"/>
      <c r="AO10" s="741"/>
      <c r="AP10" s="742"/>
      <c r="AQ10" s="742"/>
      <c r="AR10" s="742"/>
      <c r="AS10" s="742"/>
      <c r="AT10" s="74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3"/>
      <c r="C11" s="643"/>
      <c r="D11" s="644"/>
      <c r="E11" s="732"/>
      <c r="F11" s="733"/>
      <c r="G11" s="733"/>
      <c r="H11" s="733"/>
      <c r="I11" s="734"/>
      <c r="J11" s="267" t="str">
        <f>IF(AND('Mapa final'!$Y$40="Muy Alta",'Mapa final'!$AA$40="Leve"),CONCATENATE("R6C",'Mapa final'!$O$40),"")</f>
        <v/>
      </c>
      <c r="K11" s="268" t="str">
        <f>IF(AND('Mapa final'!$Y$41="Muy Alta",'Mapa final'!$AA$41="Leve"),CONCATENATE("R6C",'Mapa final'!$O$41),"")</f>
        <v/>
      </c>
      <c r="L11" s="268" t="str">
        <f>IF(AND('Mapa final'!$Y$42="Muy Alta",'Mapa final'!$AA$42="Leve"),CONCATENATE("R6C",'Mapa final'!$O$42),"")</f>
        <v/>
      </c>
      <c r="M11" s="268" t="str">
        <f>IF(AND('Mapa final'!$Y$43="Muy Alta",'Mapa final'!$AA$43="Leve"),CONCATENATE("R6C",'Mapa final'!$O$43),"")</f>
        <v/>
      </c>
      <c r="N11" s="268" t="str">
        <f>IF(AND('Mapa final'!$Y$44="Muy Alta",'Mapa final'!$AA$44="Leve"),CONCATENATE("R6C",'Mapa final'!$O$44),"")</f>
        <v/>
      </c>
      <c r="O11" s="269" t="str">
        <f>IF(AND('Mapa final'!$Y$45="Muy Alta",'Mapa final'!$AA$45="Leve"),CONCATENATE("R6C",'Mapa final'!$O$45),"")</f>
        <v/>
      </c>
      <c r="P11" s="267" t="str">
        <f>IF(AND('Mapa final'!$Y$40="Muy Alta",'Mapa final'!$AA$40="Menor"),CONCATENATE("R6C",'Mapa final'!$O$40),"")</f>
        <v/>
      </c>
      <c r="Q11" s="268" t="str">
        <f>IF(AND('Mapa final'!$Y$41="Muy Alta",'Mapa final'!$AA$41="Menor"),CONCATENATE("R6C",'Mapa final'!$O$41),"")</f>
        <v/>
      </c>
      <c r="R11" s="268" t="str">
        <f>IF(AND('Mapa final'!$Y$42="Muy Alta",'Mapa final'!$AA$42="Menor"),CONCATENATE("R6C",'Mapa final'!$O$42),"")</f>
        <v/>
      </c>
      <c r="S11" s="268" t="str">
        <f>IF(AND('Mapa final'!$Y$43="Muy Alta",'Mapa final'!$AA$43="Menor"),CONCATENATE("R6C",'Mapa final'!$O$43),"")</f>
        <v/>
      </c>
      <c r="T11" s="268" t="str">
        <f>IF(AND('Mapa final'!$Y$44="Muy Alta",'Mapa final'!$AA$44="Menor"),CONCATENATE("R6C",'Mapa final'!$O$44),"")</f>
        <v/>
      </c>
      <c r="U11" s="269" t="str">
        <f>IF(AND('Mapa final'!$Y$45="Muy Alta",'Mapa final'!$AA$45="Menor"),CONCATENATE("R6C",'Mapa final'!$O$45),"")</f>
        <v/>
      </c>
      <c r="V11" s="267" t="str">
        <f>IF(AND('Mapa final'!$Y$40="Muy Alta",'Mapa final'!$AA$40="Moderado"),CONCATENATE("R6C",'Mapa final'!$O$40),"")</f>
        <v/>
      </c>
      <c r="W11" s="268" t="str">
        <f>IF(AND('Mapa final'!$Y$41="Muy Alta",'Mapa final'!$AA$41="Moderado"),CONCATENATE("R6C",'Mapa final'!$O$41),"")</f>
        <v/>
      </c>
      <c r="X11" s="268" t="str">
        <f>IF(AND('Mapa final'!$Y$42="Muy Alta",'Mapa final'!$AA$42="Moderado"),CONCATENATE("R6C",'Mapa final'!$O$42),"")</f>
        <v/>
      </c>
      <c r="Y11" s="268" t="str">
        <f>IF(AND('Mapa final'!$Y$43="Muy Alta",'Mapa final'!$AA$43="Moderado"),CONCATENATE("R6C",'Mapa final'!$O$43),"")</f>
        <v/>
      </c>
      <c r="Z11" s="268" t="str">
        <f>IF(AND('Mapa final'!$Y$44="Muy Alta",'Mapa final'!$AA$44="Moderado"),CONCATENATE("R6C",'Mapa final'!$O$44),"")</f>
        <v/>
      </c>
      <c r="AA11" s="269" t="str">
        <f>IF(AND('Mapa final'!$Y$45="Muy Alta",'Mapa final'!$AA$45="Moderado"),CONCATENATE("R6C",'Mapa final'!$O$45),"")</f>
        <v/>
      </c>
      <c r="AB11" s="267" t="str">
        <f>IF(AND('Mapa final'!$Y$40="Muy Alta",'Mapa final'!$AA$40="Mayor"),CONCATENATE("R6C",'Mapa final'!$O$40),"")</f>
        <v/>
      </c>
      <c r="AC11" s="268" t="str">
        <f>IF(AND('Mapa final'!$Y$41="Muy Alta",'Mapa final'!$AA$41="Mayor"),CONCATENATE("R6C",'Mapa final'!$O$41),"")</f>
        <v/>
      </c>
      <c r="AD11" s="268" t="str">
        <f>IF(AND('Mapa final'!$Y$42="Muy Alta",'Mapa final'!$AA$42="Mayor"),CONCATENATE("R6C",'Mapa final'!$O$42),"")</f>
        <v/>
      </c>
      <c r="AE11" s="268" t="str">
        <f>IF(AND('Mapa final'!$Y$43="Muy Alta",'Mapa final'!$AA$43="Mayor"),CONCATENATE("R6C",'Mapa final'!$O$43),"")</f>
        <v/>
      </c>
      <c r="AF11" s="268" t="str">
        <f>IF(AND('Mapa final'!$Y$44="Muy Alta",'Mapa final'!$AA$44="Mayor"),CONCATENATE("R6C",'Mapa final'!$O$44),"")</f>
        <v/>
      </c>
      <c r="AG11" s="269" t="str">
        <f>IF(AND('Mapa final'!$Y$45="Muy Alta",'Mapa final'!$AA$45="Mayor"),CONCATENATE("R6C",'Mapa final'!$O$45),"")</f>
        <v/>
      </c>
      <c r="AH11" s="270" t="str">
        <f>IF(AND('Mapa final'!$Y$40="Muy Alta",'Mapa final'!$AA$40="Catastrófico"),CONCATENATE("R6C",'Mapa final'!$O$40),"")</f>
        <v/>
      </c>
      <c r="AI11" s="271" t="str">
        <f>IF(AND('Mapa final'!$Y$41="Muy Alta",'Mapa final'!$AA$41="Catastrófico"),CONCATENATE("R6C",'Mapa final'!$O$41),"")</f>
        <v/>
      </c>
      <c r="AJ11" s="271" t="str">
        <f>IF(AND('Mapa final'!$Y$42="Muy Alta",'Mapa final'!$AA$42="Catastrófico"),CONCATENATE("R6C",'Mapa final'!$O$42),"")</f>
        <v/>
      </c>
      <c r="AK11" s="271" t="str">
        <f>IF(AND('Mapa final'!$Y$43="Muy Alta",'Mapa final'!$AA$43="Catastrófico"),CONCATENATE("R6C",'Mapa final'!$O$43),"")</f>
        <v/>
      </c>
      <c r="AL11" s="271" t="str">
        <f>IF(AND('Mapa final'!$Y$44="Muy Alta",'Mapa final'!$AA$44="Catastrófico"),CONCATENATE("R6C",'Mapa final'!$O$44),"")</f>
        <v/>
      </c>
      <c r="AM11" s="272" t="str">
        <f>IF(AND('Mapa final'!$Y$45="Muy Alta",'Mapa final'!$AA$45="Catastrófico"),CONCATENATE("R6C",'Mapa final'!$O$45),"")</f>
        <v/>
      </c>
      <c r="AN11" s="15"/>
      <c r="AO11" s="741"/>
      <c r="AP11" s="742"/>
      <c r="AQ11" s="742"/>
      <c r="AR11" s="742"/>
      <c r="AS11" s="742"/>
      <c r="AT11" s="74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3"/>
      <c r="C12" s="643"/>
      <c r="D12" s="644"/>
      <c r="E12" s="732"/>
      <c r="F12" s="733"/>
      <c r="G12" s="733"/>
      <c r="H12" s="733"/>
      <c r="I12" s="734"/>
      <c r="J12" s="267" t="str">
        <f>IF(AND('Mapa final'!$Y$46="Muy Alta",'Mapa final'!$AA$46="Leve"),CONCATENATE("R7C",'Mapa final'!$O$46),"")</f>
        <v/>
      </c>
      <c r="K12" s="268" t="str">
        <f>IF(AND('Mapa final'!$Y$47="Muy Alta",'Mapa final'!$AA$47="Leve"),CONCATENATE("R7C",'Mapa final'!$O$47),"")</f>
        <v/>
      </c>
      <c r="L12" s="268" t="str">
        <f>IF(AND('Mapa final'!$Y$48="Muy Alta",'Mapa final'!$AA$48="Leve"),CONCATENATE("R7C",'Mapa final'!$O$48),"")</f>
        <v/>
      </c>
      <c r="M12" s="268" t="str">
        <f>IF(AND('Mapa final'!$Y$49="Muy Alta",'Mapa final'!$AA$49="Leve"),CONCATENATE("R7C",'Mapa final'!$O$49),"")</f>
        <v/>
      </c>
      <c r="N12" s="268" t="str">
        <f>IF(AND('Mapa final'!$Y$50="Muy Alta",'Mapa final'!$AA$50="Leve"),CONCATENATE("R7C",'Mapa final'!$O$50),"")</f>
        <v/>
      </c>
      <c r="O12" s="269" t="str">
        <f>IF(AND('Mapa final'!$Y$51="Muy Alta",'Mapa final'!$AA$51="Leve"),CONCATENATE("R7C",'Mapa final'!$O$51),"")</f>
        <v/>
      </c>
      <c r="P12" s="267" t="str">
        <f>IF(AND('Mapa final'!$Y$46="Muy Alta",'Mapa final'!$AA$46="Menor"),CONCATENATE("R7C",'Mapa final'!$O$46),"")</f>
        <v/>
      </c>
      <c r="Q12" s="268" t="str">
        <f>IF(AND('Mapa final'!$Y$47="Muy Alta",'Mapa final'!$AA$47="Menor"),CONCATENATE("R7C",'Mapa final'!$O$47),"")</f>
        <v/>
      </c>
      <c r="R12" s="268" t="str">
        <f>IF(AND('Mapa final'!$Y$48="Muy Alta",'Mapa final'!$AA$48="Menor"),CONCATENATE("R7C",'Mapa final'!$O$48),"")</f>
        <v/>
      </c>
      <c r="S12" s="268" t="str">
        <f>IF(AND('Mapa final'!$Y$49="Muy Alta",'Mapa final'!$AA$49="Menor"),CONCATENATE("R7C",'Mapa final'!$O$49),"")</f>
        <v/>
      </c>
      <c r="T12" s="268" t="str">
        <f>IF(AND('Mapa final'!$Y$50="Muy Alta",'Mapa final'!$AA$50="Menor"),CONCATENATE("R7C",'Mapa final'!$O$50),"")</f>
        <v/>
      </c>
      <c r="U12" s="269" t="str">
        <f>IF(AND('Mapa final'!$Y$51="Muy Alta",'Mapa final'!$AA$51="Menor"),CONCATENATE("R7C",'Mapa final'!$O$51),"")</f>
        <v/>
      </c>
      <c r="V12" s="267" t="str">
        <f>IF(AND('Mapa final'!$Y$46="Muy Alta",'Mapa final'!$AA$46="Moderado"),CONCATENATE("R7C",'Mapa final'!$O$46),"")</f>
        <v/>
      </c>
      <c r="W12" s="268" t="str">
        <f>IF(AND('Mapa final'!$Y$47="Muy Alta",'Mapa final'!$AA$47="Moderado"),CONCATENATE("R7C",'Mapa final'!$O$47),"")</f>
        <v/>
      </c>
      <c r="X12" s="268" t="str">
        <f>IF(AND('Mapa final'!$Y$48="Muy Alta",'Mapa final'!$AA$48="Moderado"),CONCATENATE("R7C",'Mapa final'!$O$48),"")</f>
        <v/>
      </c>
      <c r="Y12" s="268" t="str">
        <f>IF(AND('Mapa final'!$Y$49="Muy Alta",'Mapa final'!$AA$49="Moderado"),CONCATENATE("R7C",'Mapa final'!$O$49),"")</f>
        <v/>
      </c>
      <c r="Z12" s="268" t="str">
        <f>IF(AND('Mapa final'!$Y$50="Muy Alta",'Mapa final'!$AA$50="Moderado"),CONCATENATE("R7C",'Mapa final'!$O$50),"")</f>
        <v/>
      </c>
      <c r="AA12" s="269" t="str">
        <f>IF(AND('Mapa final'!$Y$51="Muy Alta",'Mapa final'!$AA$51="Moderado"),CONCATENATE("R7C",'Mapa final'!$O$51),"")</f>
        <v/>
      </c>
      <c r="AB12" s="267" t="str">
        <f>IF(AND('Mapa final'!$Y$46="Muy Alta",'Mapa final'!$AA$46="Mayor"),CONCATENATE("R7C",'Mapa final'!$O$46),"")</f>
        <v/>
      </c>
      <c r="AC12" s="268" t="str">
        <f>IF(AND('Mapa final'!$Y$47="Muy Alta",'Mapa final'!$AA$47="Mayor"),CONCATENATE("R7C",'Mapa final'!$O$47),"")</f>
        <v/>
      </c>
      <c r="AD12" s="268" t="str">
        <f>IF(AND('Mapa final'!$Y$48="Muy Alta",'Mapa final'!$AA$48="Mayor"),CONCATENATE("R7C",'Mapa final'!$O$48),"")</f>
        <v/>
      </c>
      <c r="AE12" s="268" t="str">
        <f>IF(AND('Mapa final'!$Y$49="Muy Alta",'Mapa final'!$AA$49="Mayor"),CONCATENATE("R7C",'Mapa final'!$O$49),"")</f>
        <v/>
      </c>
      <c r="AF12" s="268" t="str">
        <f>IF(AND('Mapa final'!$Y$50="Muy Alta",'Mapa final'!$AA$50="Mayor"),CONCATENATE("R7C",'Mapa final'!$O$50),"")</f>
        <v/>
      </c>
      <c r="AG12" s="269" t="str">
        <f>IF(AND('Mapa final'!$Y$51="Muy Alta",'Mapa final'!$AA$51="Mayor"),CONCATENATE("R7C",'Mapa final'!$O$51),"")</f>
        <v/>
      </c>
      <c r="AH12" s="270" t="str">
        <f>IF(AND('Mapa final'!$Y$46="Muy Alta",'Mapa final'!$AA$46="Catastrófico"),CONCATENATE("R7C",'Mapa final'!$O$46),"")</f>
        <v/>
      </c>
      <c r="AI12" s="271" t="str">
        <f>IF(AND('Mapa final'!$Y$47="Muy Alta",'Mapa final'!$AA$47="Catastrófico"),CONCATENATE("R7C",'Mapa final'!$O$47),"")</f>
        <v/>
      </c>
      <c r="AJ12" s="271" t="str">
        <f>IF(AND('Mapa final'!$Y$48="Muy Alta",'Mapa final'!$AA$48="Catastrófico"),CONCATENATE("R7C",'Mapa final'!$O$48),"")</f>
        <v/>
      </c>
      <c r="AK12" s="271" t="str">
        <f>IF(AND('Mapa final'!$Y$49="Muy Alta",'Mapa final'!$AA$49="Catastrófico"),CONCATENATE("R7C",'Mapa final'!$O$49),"")</f>
        <v/>
      </c>
      <c r="AL12" s="271" t="str">
        <f>IF(AND('Mapa final'!$Y$50="Muy Alta",'Mapa final'!$AA$50="Catastrófico"),CONCATENATE("R7C",'Mapa final'!$O$50),"")</f>
        <v/>
      </c>
      <c r="AM12" s="272" t="str">
        <f>IF(AND('Mapa final'!$Y$51="Muy Alta",'Mapa final'!$AA$51="Catastrófico"),CONCATENATE("R7C",'Mapa final'!$O$51),"")</f>
        <v/>
      </c>
      <c r="AN12" s="15"/>
      <c r="AO12" s="741"/>
      <c r="AP12" s="742"/>
      <c r="AQ12" s="742"/>
      <c r="AR12" s="742"/>
      <c r="AS12" s="742"/>
      <c r="AT12" s="74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3"/>
      <c r="C13" s="643"/>
      <c r="D13" s="644"/>
      <c r="E13" s="732"/>
      <c r="F13" s="733"/>
      <c r="G13" s="733"/>
      <c r="H13" s="733"/>
      <c r="I13" s="734"/>
      <c r="J13" s="267" t="str">
        <f>IF(AND('Mapa final'!$Y$52="Muy Alta",'Mapa final'!$AA$52="Leve"),CONCATENATE("R8C",'Mapa final'!$O$52),"")</f>
        <v/>
      </c>
      <c r="K13" s="268" t="str">
        <f>IF(AND('Mapa final'!$Y$53="Muy Alta",'Mapa final'!$AA$53="Leve"),CONCATENATE("R8C",'Mapa final'!$O$53),"")</f>
        <v/>
      </c>
      <c r="L13" s="268" t="str">
        <f>IF(AND('Mapa final'!$Y$54="Muy Alta",'Mapa final'!$AA$54="Leve"),CONCATENATE("R8C",'Mapa final'!$O$54),"")</f>
        <v/>
      </c>
      <c r="M13" s="268" t="str">
        <f>IF(AND('Mapa final'!$Y$55="Muy Alta",'Mapa final'!$AA$55="Leve"),CONCATENATE("R8C",'Mapa final'!$O$55),"")</f>
        <v/>
      </c>
      <c r="N13" s="268" t="str">
        <f>IF(AND('Mapa final'!$Y$56="Muy Alta",'Mapa final'!$AA$56="Leve"),CONCATENATE("R8C",'Mapa final'!$O$56),"")</f>
        <v/>
      </c>
      <c r="O13" s="269" t="str">
        <f>IF(AND('Mapa final'!$Y$57="Muy Alta",'Mapa final'!$AA$57="Leve"),CONCATENATE("R8C",'Mapa final'!$O$57),"")</f>
        <v/>
      </c>
      <c r="P13" s="267" t="str">
        <f>IF(AND('Mapa final'!$Y$52="Muy Alta",'Mapa final'!$AA$52="Menor"),CONCATENATE("R8C",'Mapa final'!$O$52),"")</f>
        <v/>
      </c>
      <c r="Q13" s="268" t="str">
        <f>IF(AND('Mapa final'!$Y$53="Muy Alta",'Mapa final'!$AA$53="Menor"),CONCATENATE("R8C",'Mapa final'!$O$53),"")</f>
        <v/>
      </c>
      <c r="R13" s="268" t="str">
        <f>IF(AND('Mapa final'!$Y$54="Muy Alta",'Mapa final'!$AA$54="Menor"),CONCATENATE("R8C",'Mapa final'!$O$54),"")</f>
        <v/>
      </c>
      <c r="S13" s="268" t="str">
        <f>IF(AND('Mapa final'!$Y$55="Muy Alta",'Mapa final'!$AA$55="Menor"),CONCATENATE("R8C",'Mapa final'!$O$55),"")</f>
        <v/>
      </c>
      <c r="T13" s="268" t="str">
        <f>IF(AND('Mapa final'!$Y$56="Muy Alta",'Mapa final'!$AA$56="Menor"),CONCATENATE("R8C",'Mapa final'!$O$56),"")</f>
        <v/>
      </c>
      <c r="U13" s="269" t="str">
        <f>IF(AND('Mapa final'!$Y$57="Muy Alta",'Mapa final'!$AA$57="Menor"),CONCATENATE("R8C",'Mapa final'!$O$57),"")</f>
        <v/>
      </c>
      <c r="V13" s="267" t="str">
        <f>IF(AND('Mapa final'!$Y$52="Muy Alta",'Mapa final'!$AA$52="Moderado"),CONCATENATE("R8C",'Mapa final'!$O$52),"")</f>
        <v/>
      </c>
      <c r="W13" s="268" t="str">
        <f>IF(AND('Mapa final'!$Y$53="Muy Alta",'Mapa final'!$AA$53="Moderado"),CONCATENATE("R8C",'Mapa final'!$O$53),"")</f>
        <v/>
      </c>
      <c r="X13" s="268" t="str">
        <f>IF(AND('Mapa final'!$Y$54="Muy Alta",'Mapa final'!$AA$54="Moderado"),CONCATENATE("R8C",'Mapa final'!$O$54),"")</f>
        <v/>
      </c>
      <c r="Y13" s="268" t="str">
        <f>IF(AND('Mapa final'!$Y$55="Muy Alta",'Mapa final'!$AA$55="Moderado"),CONCATENATE("R8C",'Mapa final'!$O$55),"")</f>
        <v/>
      </c>
      <c r="Z13" s="268" t="str">
        <f>IF(AND('Mapa final'!$Y$56="Muy Alta",'Mapa final'!$AA$56="Moderado"),CONCATENATE("R8C",'Mapa final'!$O$56),"")</f>
        <v/>
      </c>
      <c r="AA13" s="269" t="str">
        <f>IF(AND('Mapa final'!$Y$57="Muy Alta",'Mapa final'!$AA$57="Moderado"),CONCATENATE("R8C",'Mapa final'!$O$57),"")</f>
        <v/>
      </c>
      <c r="AB13" s="267" t="str">
        <f>IF(AND('Mapa final'!$Y$52="Muy Alta",'Mapa final'!$AA$52="Mayor"),CONCATENATE("R8C",'Mapa final'!$O$52),"")</f>
        <v/>
      </c>
      <c r="AC13" s="268" t="str">
        <f>IF(AND('Mapa final'!$Y$53="Muy Alta",'Mapa final'!$AA$53="Mayor"),CONCATENATE("R8C",'Mapa final'!$O$53),"")</f>
        <v/>
      </c>
      <c r="AD13" s="268" t="str">
        <f>IF(AND('Mapa final'!$Y$54="Muy Alta",'Mapa final'!$AA$54="Mayor"),CONCATENATE("R8C",'Mapa final'!$O$54),"")</f>
        <v/>
      </c>
      <c r="AE13" s="268" t="str">
        <f>IF(AND('Mapa final'!$Y$55="Muy Alta",'Mapa final'!$AA$55="Mayor"),CONCATENATE("R8C",'Mapa final'!$O$55),"")</f>
        <v/>
      </c>
      <c r="AF13" s="268" t="str">
        <f>IF(AND('Mapa final'!$Y$56="Muy Alta",'Mapa final'!$AA$56="Mayor"),CONCATENATE("R8C",'Mapa final'!$O$56),"")</f>
        <v/>
      </c>
      <c r="AG13" s="269" t="str">
        <f>IF(AND('Mapa final'!$Y$57="Muy Alta",'Mapa final'!$AA$57="Mayor"),CONCATENATE("R8C",'Mapa final'!$O$57),"")</f>
        <v/>
      </c>
      <c r="AH13" s="270" t="str">
        <f>IF(AND('Mapa final'!$Y$52="Muy Alta",'Mapa final'!$AA$52="Catastrófico"),CONCATENATE("R8C",'Mapa final'!$O$52),"")</f>
        <v/>
      </c>
      <c r="AI13" s="271" t="str">
        <f>IF(AND('Mapa final'!$Y$53="Muy Alta",'Mapa final'!$AA$53="Catastrófico"),CONCATENATE("R8C",'Mapa final'!$O$53),"")</f>
        <v/>
      </c>
      <c r="AJ13" s="271" t="str">
        <f>IF(AND('Mapa final'!$Y$54="Muy Alta",'Mapa final'!$AA$54="Catastrófico"),CONCATENATE("R8C",'Mapa final'!$O$54),"")</f>
        <v/>
      </c>
      <c r="AK13" s="271" t="str">
        <f>IF(AND('Mapa final'!$Y$55="Muy Alta",'Mapa final'!$AA$55="Catastrófico"),CONCATENATE("R8C",'Mapa final'!$O$55),"")</f>
        <v/>
      </c>
      <c r="AL13" s="271" t="str">
        <f>IF(AND('Mapa final'!$Y$56="Muy Alta",'Mapa final'!$AA$56="Catastrófico"),CONCATENATE("R8C",'Mapa final'!$O$56),"")</f>
        <v/>
      </c>
      <c r="AM13" s="272" t="str">
        <f>IF(AND('Mapa final'!$Y$57="Muy Alta",'Mapa final'!$AA$57="Catastrófico"),CONCATENATE("R8C",'Mapa final'!$O$57),"")</f>
        <v/>
      </c>
      <c r="AN13" s="15"/>
      <c r="AO13" s="741"/>
      <c r="AP13" s="742"/>
      <c r="AQ13" s="742"/>
      <c r="AR13" s="742"/>
      <c r="AS13" s="742"/>
      <c r="AT13" s="74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3"/>
      <c r="C14" s="643"/>
      <c r="D14" s="644"/>
      <c r="E14" s="732"/>
      <c r="F14" s="733"/>
      <c r="G14" s="733"/>
      <c r="H14" s="733"/>
      <c r="I14" s="734"/>
      <c r="J14" s="267" t="str">
        <f>IF(AND('Mapa final'!$Y$58="Muy Alta",'Mapa final'!$AA$58="Leve"),CONCATENATE("R9C",'Mapa final'!$O$58),"")</f>
        <v/>
      </c>
      <c r="K14" s="268" t="str">
        <f>IF(AND('Mapa final'!$Y$59="Muy Alta",'Mapa final'!$AA$59="Leve"),CONCATENATE("R9C",'Mapa final'!$O$59),"")</f>
        <v/>
      </c>
      <c r="L14" s="268" t="str">
        <f>IF(AND('Mapa final'!$Y$60="Muy Alta",'Mapa final'!$AA$60="Leve"),CONCATENATE("R9C",'Mapa final'!$O$60),"")</f>
        <v/>
      </c>
      <c r="M14" s="268" t="str">
        <f>IF(AND('Mapa final'!$Y$61="Muy Alta",'Mapa final'!$AA$61="Leve"),CONCATENATE("R9C",'Mapa final'!$O$61),"")</f>
        <v/>
      </c>
      <c r="N14" s="268" t="str">
        <f>IF(AND('Mapa final'!$Y$62="Muy Alta",'Mapa final'!$AA$62="Leve"),CONCATENATE("R9C",'Mapa final'!$O$62),"")</f>
        <v/>
      </c>
      <c r="O14" s="269" t="str">
        <f>IF(AND('Mapa final'!$Y$63="Muy Alta",'Mapa final'!$AA$63="Leve"),CONCATENATE("R9C",'Mapa final'!$O$63),"")</f>
        <v/>
      </c>
      <c r="P14" s="267" t="str">
        <f>IF(AND('Mapa final'!$Y$58="Muy Alta",'Mapa final'!$AA$58="Menor"),CONCATENATE("R9C",'Mapa final'!$O$58),"")</f>
        <v/>
      </c>
      <c r="Q14" s="268" t="str">
        <f>IF(AND('Mapa final'!$Y$59="Muy Alta",'Mapa final'!$AA$59="Menor"),CONCATENATE("R9C",'Mapa final'!$O$59),"")</f>
        <v/>
      </c>
      <c r="R14" s="268" t="str">
        <f>IF(AND('Mapa final'!$Y$60="Muy Alta",'Mapa final'!$AA$60="Menor"),CONCATENATE("R9C",'Mapa final'!$O$60),"")</f>
        <v/>
      </c>
      <c r="S14" s="268" t="str">
        <f>IF(AND('Mapa final'!$Y$61="Muy Alta",'Mapa final'!$AA$61="Menor"),CONCATENATE("R9C",'Mapa final'!$O$61),"")</f>
        <v/>
      </c>
      <c r="T14" s="268" t="str">
        <f>IF(AND('Mapa final'!$Y$62="Muy Alta",'Mapa final'!$AA$62="Menor"),CONCATENATE("R9C",'Mapa final'!$O$62),"")</f>
        <v/>
      </c>
      <c r="U14" s="269" t="str">
        <f>IF(AND('Mapa final'!$Y$63="Muy Alta",'Mapa final'!$AA$63="Menor"),CONCATENATE("R9C",'Mapa final'!$O$63),"")</f>
        <v/>
      </c>
      <c r="V14" s="267" t="str">
        <f>IF(AND('Mapa final'!$Y$58="Muy Alta",'Mapa final'!$AA$58="Moderado"),CONCATENATE("R9C",'Mapa final'!$O$58),"")</f>
        <v/>
      </c>
      <c r="W14" s="268" t="str">
        <f>IF(AND('Mapa final'!$Y$59="Muy Alta",'Mapa final'!$AA$59="Moderado"),CONCATENATE("R9C",'Mapa final'!$O$59),"")</f>
        <v/>
      </c>
      <c r="X14" s="268" t="str">
        <f>IF(AND('Mapa final'!$Y$60="Muy Alta",'Mapa final'!$AA$60="Moderado"),CONCATENATE("R9C",'Mapa final'!$O$60),"")</f>
        <v/>
      </c>
      <c r="Y14" s="268" t="str">
        <f>IF(AND('Mapa final'!$Y$61="Muy Alta",'Mapa final'!$AA$61="Moderado"),CONCATENATE("R9C",'Mapa final'!$O$61),"")</f>
        <v/>
      </c>
      <c r="Z14" s="268" t="str">
        <f>IF(AND('Mapa final'!$Y$62="Muy Alta",'Mapa final'!$AA$62="Moderado"),CONCATENATE("R9C",'Mapa final'!$O$62),"")</f>
        <v/>
      </c>
      <c r="AA14" s="269" t="str">
        <f>IF(AND('Mapa final'!$Y$63="Muy Alta",'Mapa final'!$AA$63="Moderado"),CONCATENATE("R9C",'Mapa final'!$O$63),"")</f>
        <v/>
      </c>
      <c r="AB14" s="267" t="str">
        <f>IF(AND('Mapa final'!$Y$58="Muy Alta",'Mapa final'!$AA$58="Mayor"),CONCATENATE("R9C",'Mapa final'!$O$58),"")</f>
        <v/>
      </c>
      <c r="AC14" s="268" t="str">
        <f>IF(AND('Mapa final'!$Y$59="Muy Alta",'Mapa final'!$AA$59="Mayor"),CONCATENATE("R9C",'Mapa final'!$O$59),"")</f>
        <v/>
      </c>
      <c r="AD14" s="268" t="str">
        <f>IF(AND('Mapa final'!$Y$60="Muy Alta",'Mapa final'!$AA$60="Mayor"),CONCATENATE("R9C",'Mapa final'!$O$60),"")</f>
        <v/>
      </c>
      <c r="AE14" s="268" t="str">
        <f>IF(AND('Mapa final'!$Y$61="Muy Alta",'Mapa final'!$AA$61="Mayor"),CONCATENATE("R9C",'Mapa final'!$O$61),"")</f>
        <v/>
      </c>
      <c r="AF14" s="268" t="str">
        <f>IF(AND('Mapa final'!$Y$62="Muy Alta",'Mapa final'!$AA$62="Mayor"),CONCATENATE("R9C",'Mapa final'!$O$62),"")</f>
        <v/>
      </c>
      <c r="AG14" s="269" t="str">
        <f>IF(AND('Mapa final'!$Y$63="Muy Alta",'Mapa final'!$AA$63="Mayor"),CONCATENATE("R9C",'Mapa final'!$O$63),"")</f>
        <v/>
      </c>
      <c r="AH14" s="270" t="str">
        <f>IF(AND('Mapa final'!$Y$58="Muy Alta",'Mapa final'!$AA$58="Catastrófico"),CONCATENATE("R9C",'Mapa final'!$O$58),"")</f>
        <v/>
      </c>
      <c r="AI14" s="271" t="str">
        <f>IF(AND('Mapa final'!$Y$59="Muy Alta",'Mapa final'!$AA$59="Catastrófico"),CONCATENATE("R9C",'Mapa final'!$O$59),"")</f>
        <v/>
      </c>
      <c r="AJ14" s="271" t="str">
        <f>IF(AND('Mapa final'!$Y$60="Muy Alta",'Mapa final'!$AA$60="Catastrófico"),CONCATENATE("R9C",'Mapa final'!$O$60),"")</f>
        <v/>
      </c>
      <c r="AK14" s="271" t="str">
        <f>IF(AND('Mapa final'!$Y$61="Muy Alta",'Mapa final'!$AA$61="Catastrófico"),CONCATENATE("R9C",'Mapa final'!$O$61),"")</f>
        <v/>
      </c>
      <c r="AL14" s="271" t="str">
        <f>IF(AND('Mapa final'!$Y$62="Muy Alta",'Mapa final'!$AA$62="Catastrófico"),CONCATENATE("R9C",'Mapa final'!$O$62),"")</f>
        <v/>
      </c>
      <c r="AM14" s="272" t="str">
        <f>IF(AND('Mapa final'!$Y$63="Muy Alta",'Mapa final'!$AA$63="Catastrófico"),CONCATENATE("R9C",'Mapa final'!$O$63),"")</f>
        <v/>
      </c>
      <c r="AN14" s="15"/>
      <c r="AO14" s="741"/>
      <c r="AP14" s="742"/>
      <c r="AQ14" s="742"/>
      <c r="AR14" s="742"/>
      <c r="AS14" s="742"/>
      <c r="AT14" s="74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3"/>
      <c r="C15" s="643"/>
      <c r="D15" s="644"/>
      <c r="E15" s="735"/>
      <c r="F15" s="736"/>
      <c r="G15" s="736"/>
      <c r="H15" s="736"/>
      <c r="I15" s="737"/>
      <c r="J15" s="273" t="str">
        <f>IF(AND('Mapa final'!$Y$64="Muy Alta",'Mapa final'!$AA$64="Leve"),CONCATENATE("R10C",'Mapa final'!$O$64),"")</f>
        <v/>
      </c>
      <c r="K15" s="274" t="str">
        <f>IF(AND('Mapa final'!$Y$65="Muy Alta",'Mapa final'!$AA$65="Leve"),CONCATENATE("R10C",'Mapa final'!$O$65),"")</f>
        <v/>
      </c>
      <c r="L15" s="274" t="str">
        <f>IF(AND('Mapa final'!$Y$66="Muy Alta",'Mapa final'!$AA$66="Leve"),CONCATENATE("R10C",'Mapa final'!$O$66),"")</f>
        <v/>
      </c>
      <c r="M15" s="274" t="str">
        <f>IF(AND('Mapa final'!$Y$67="Muy Alta",'Mapa final'!$AA$67="Leve"),CONCATENATE("R10C",'Mapa final'!$O$67),"")</f>
        <v/>
      </c>
      <c r="N15" s="274" t="str">
        <f>IF(AND('Mapa final'!$Y$68="Muy Alta",'Mapa final'!$AA$68="Leve"),CONCATENATE("R10C",'Mapa final'!$O$68),"")</f>
        <v/>
      </c>
      <c r="O15" s="275" t="str">
        <f>IF(AND('Mapa final'!$Y$69="Muy Alta",'Mapa final'!$AA$69="Leve"),CONCATENATE("R10C",'Mapa final'!$O$69),"")</f>
        <v/>
      </c>
      <c r="P15" s="267" t="str">
        <f>IF(AND('Mapa final'!$Y$64="Muy Alta",'Mapa final'!$AA$64="Menor"),CONCATENATE("R10C",'Mapa final'!$O$64),"")</f>
        <v/>
      </c>
      <c r="Q15" s="268" t="str">
        <f>IF(AND('Mapa final'!$Y$65="Muy Alta",'Mapa final'!$AA$65="Menor"),CONCATENATE("R10C",'Mapa final'!$O$65),"")</f>
        <v/>
      </c>
      <c r="R15" s="268" t="str">
        <f>IF(AND('Mapa final'!$Y$66="Muy Alta",'Mapa final'!$AA$66="Menor"),CONCATENATE("R10C",'Mapa final'!$O$66),"")</f>
        <v/>
      </c>
      <c r="S15" s="268" t="str">
        <f>IF(AND('Mapa final'!$Y$67="Muy Alta",'Mapa final'!$AA$67="Menor"),CONCATENATE("R10C",'Mapa final'!$O$67),"")</f>
        <v/>
      </c>
      <c r="T15" s="268" t="str">
        <f>IF(AND('Mapa final'!$Y$68="Muy Alta",'Mapa final'!$AA$68="Menor"),CONCATENATE("R10C",'Mapa final'!$O$68),"")</f>
        <v/>
      </c>
      <c r="U15" s="269" t="str">
        <f>IF(AND('Mapa final'!$Y$69="Muy Alta",'Mapa final'!$AA$69="Menor"),CONCATENATE("R10C",'Mapa final'!$O$69),"")</f>
        <v/>
      </c>
      <c r="V15" s="273" t="str">
        <f>IF(AND('Mapa final'!$Y$64="Muy Alta",'Mapa final'!$AA$64="Moderado"),CONCATENATE("R10C",'Mapa final'!$O$64),"")</f>
        <v/>
      </c>
      <c r="W15" s="274" t="str">
        <f>IF(AND('Mapa final'!$Y$65="Muy Alta",'Mapa final'!$AA$65="Moderado"),CONCATENATE("R10C",'Mapa final'!$O$65),"")</f>
        <v/>
      </c>
      <c r="X15" s="274" t="str">
        <f>IF(AND('Mapa final'!$Y$66="Muy Alta",'Mapa final'!$AA$66="Moderado"),CONCATENATE("R10C",'Mapa final'!$O$66),"")</f>
        <v/>
      </c>
      <c r="Y15" s="274" t="str">
        <f>IF(AND('Mapa final'!$Y$67="Muy Alta",'Mapa final'!$AA$67="Moderado"),CONCATENATE("R10C",'Mapa final'!$O$67),"")</f>
        <v/>
      </c>
      <c r="Z15" s="274" t="str">
        <f>IF(AND('Mapa final'!$Y$68="Muy Alta",'Mapa final'!$AA$68="Moderado"),CONCATENATE("R10C",'Mapa final'!$O$68),"")</f>
        <v/>
      </c>
      <c r="AA15" s="275" t="str">
        <f>IF(AND('Mapa final'!$Y$69="Muy Alta",'Mapa final'!$AA$69="Moderado"),CONCATENATE("R10C",'Mapa final'!$O$69),"")</f>
        <v/>
      </c>
      <c r="AB15" s="267" t="str">
        <f>IF(AND('Mapa final'!$Y$64="Muy Alta",'Mapa final'!$AA$64="Mayor"),CONCATENATE("R10C",'Mapa final'!$O$64),"")</f>
        <v/>
      </c>
      <c r="AC15" s="268" t="str">
        <f>IF(AND('Mapa final'!$Y$65="Muy Alta",'Mapa final'!$AA$65="Mayor"),CONCATENATE("R10C",'Mapa final'!$O$65),"")</f>
        <v/>
      </c>
      <c r="AD15" s="268" t="str">
        <f>IF(AND('Mapa final'!$Y$66="Muy Alta",'Mapa final'!$AA$66="Mayor"),CONCATENATE("R10C",'Mapa final'!$O$66),"")</f>
        <v/>
      </c>
      <c r="AE15" s="268" t="str">
        <f>IF(AND('Mapa final'!$Y$67="Muy Alta",'Mapa final'!$AA$67="Mayor"),CONCATENATE("R10C",'Mapa final'!$O$67),"")</f>
        <v/>
      </c>
      <c r="AF15" s="268" t="str">
        <f>IF(AND('Mapa final'!$Y$68="Muy Alta",'Mapa final'!$AA$68="Mayor"),CONCATENATE("R10C",'Mapa final'!$O$68),"")</f>
        <v/>
      </c>
      <c r="AG15" s="269" t="str">
        <f>IF(AND('Mapa final'!$Y$69="Muy Alta",'Mapa final'!$AA$69="Mayor"),CONCATENATE("R10C",'Mapa final'!$O$69),"")</f>
        <v/>
      </c>
      <c r="AH15" s="276" t="str">
        <f>IF(AND('Mapa final'!$Y$64="Muy Alta",'Mapa final'!$AA$64="Catastrófico"),CONCATENATE("R10C",'Mapa final'!$O$64),"")</f>
        <v/>
      </c>
      <c r="AI15" s="277" t="str">
        <f>IF(AND('Mapa final'!$Y$65="Muy Alta",'Mapa final'!$AA$65="Catastrófico"),CONCATENATE("R10C",'Mapa final'!$O$65),"")</f>
        <v/>
      </c>
      <c r="AJ15" s="277" t="str">
        <f>IF(AND('Mapa final'!$Y$66="Muy Alta",'Mapa final'!$AA$66="Catastrófico"),CONCATENATE("R10C",'Mapa final'!$O$66),"")</f>
        <v/>
      </c>
      <c r="AK15" s="277" t="str">
        <f>IF(AND('Mapa final'!$Y$67="Muy Alta",'Mapa final'!$AA$67="Catastrófico"),CONCATENATE("R10C",'Mapa final'!$O$67),"")</f>
        <v/>
      </c>
      <c r="AL15" s="277" t="str">
        <f>IF(AND('Mapa final'!$Y$68="Muy Alta",'Mapa final'!$AA$68="Catastrófico"),CONCATENATE("R10C",'Mapa final'!$O$68),"")</f>
        <v/>
      </c>
      <c r="AM15" s="278" t="str">
        <f>IF(AND('Mapa final'!$Y$69="Muy Alta",'Mapa final'!$AA$69="Catastrófico"),CONCATENATE("R10C",'Mapa final'!$O$69),"")</f>
        <v/>
      </c>
      <c r="AN15" s="15"/>
      <c r="AO15" s="744"/>
      <c r="AP15" s="745"/>
      <c r="AQ15" s="745"/>
      <c r="AR15" s="745"/>
      <c r="AS15" s="745"/>
      <c r="AT15" s="74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3"/>
      <c r="C16" s="643"/>
      <c r="D16" s="644"/>
      <c r="E16" s="729" t="s">
        <v>571</v>
      </c>
      <c r="F16" s="730"/>
      <c r="G16" s="730"/>
      <c r="H16" s="730"/>
      <c r="I16" s="730"/>
      <c r="J16" s="279" t="str">
        <f>IF(AND('Mapa final'!$Y$10="Alta",'Mapa final'!$AA$10="Leve"),CONCATENATE("R1C",'Mapa final'!$O$10),"")</f>
        <v/>
      </c>
      <c r="K16" s="280" t="str">
        <f>IF(AND('Mapa final'!$Y$11="Alta",'Mapa final'!$AA$11="Leve"),CONCATENATE("R1C",'Mapa final'!$O$11),"")</f>
        <v/>
      </c>
      <c r="L16" s="280" t="str">
        <f>IF(AND('Mapa final'!$Y$12="Alta",'Mapa final'!$AA$12="Leve"),CONCATENATE("R1C",'Mapa final'!$O$12),"")</f>
        <v/>
      </c>
      <c r="M16" s="280" t="str">
        <f>IF(AND('Mapa final'!$Y$13="Alta",'Mapa final'!$AA$13="Leve"),CONCATENATE("R1C",'Mapa final'!$O$13),"")</f>
        <v/>
      </c>
      <c r="N16" s="280" t="str">
        <f>IF(AND('Mapa final'!$Y$14="Alta",'Mapa final'!$AA$14="Leve"),CONCATENATE("R1C",'Mapa final'!$O$14),"")</f>
        <v/>
      </c>
      <c r="O16" s="281" t="str">
        <f>IF(AND('Mapa final'!$Y$15="Alta",'Mapa final'!$AA$15="Leve"),CONCATENATE("R1C",'Mapa final'!$O$15),"")</f>
        <v/>
      </c>
      <c r="P16" s="279" t="str">
        <f>IF(AND('Mapa final'!$Y$10="Alta",'Mapa final'!$AA$10="Menor"),CONCATENATE("R1C",'Mapa final'!$O$10),"")</f>
        <v/>
      </c>
      <c r="Q16" s="280" t="str">
        <f>IF(AND('Mapa final'!$Y$11="Alta",'Mapa final'!$AA$11="Menor"),CONCATENATE("R1C",'Mapa final'!$O$11),"")</f>
        <v/>
      </c>
      <c r="R16" s="280" t="str">
        <f>IF(AND('Mapa final'!$Y$12="Alta",'Mapa final'!$AA$12="Menor"),CONCATENATE("R1C",'Mapa final'!$O$12),"")</f>
        <v/>
      </c>
      <c r="S16" s="280" t="str">
        <f>IF(AND('Mapa final'!$Y$13="Alta",'Mapa final'!$AA$13="Menor"),CONCATENATE("R1C",'Mapa final'!$O$13),"")</f>
        <v/>
      </c>
      <c r="T16" s="280" t="str">
        <f>IF(AND('Mapa final'!$Y$14="Alta",'Mapa final'!$AA$14="Menor"),CONCATENATE("R1C",'Mapa final'!$O$14),"")</f>
        <v/>
      </c>
      <c r="U16" s="281" t="str">
        <f>IF(AND('Mapa final'!$Y$15="Alta",'Mapa final'!$AA$15="Menor"),CONCATENATE("R1C",'Mapa final'!$O$15),"")</f>
        <v/>
      </c>
      <c r="V16" s="261" t="str">
        <f>IF(AND('Mapa final'!$Y$10="Alta",'Mapa final'!$AA$10="Moderado"),CONCATENATE("R1C",'Mapa final'!$O$10),"")</f>
        <v/>
      </c>
      <c r="W16" s="262" t="str">
        <f>IF(AND('Mapa final'!$Y$11="Alta",'Mapa final'!$AA$11="Moderado"),CONCATENATE("R1C",'Mapa final'!$O$11),"")</f>
        <v/>
      </c>
      <c r="X16" s="262" t="str">
        <f>IF(AND('Mapa final'!$Y$12="Alta",'Mapa final'!$AA$12="Moderado"),CONCATENATE("R1C",'Mapa final'!$O$12),"")</f>
        <v/>
      </c>
      <c r="Y16" s="262" t="str">
        <f>IF(AND('Mapa final'!$Y$13="Alta",'Mapa final'!$AA$13="Moderado"),CONCATENATE("R1C",'Mapa final'!$O$13),"")</f>
        <v/>
      </c>
      <c r="Z16" s="262" t="str">
        <f>IF(AND('Mapa final'!$Y$14="Alta",'Mapa final'!$AA$14="Moderado"),CONCATENATE("R1C",'Mapa final'!$O$14),"")</f>
        <v/>
      </c>
      <c r="AA16" s="263" t="str">
        <f>IF(AND('Mapa final'!$Y$15="Alta",'Mapa final'!$AA$15="Moderado"),CONCATENATE("R1C",'Mapa final'!$O$15),"")</f>
        <v/>
      </c>
      <c r="AB16" s="261" t="str">
        <f>IF(AND('Mapa final'!$Y$10="Alta",'Mapa final'!$AA$10="Mayor"),CONCATENATE("R1C",'Mapa final'!$O$10),"")</f>
        <v/>
      </c>
      <c r="AC16" s="262" t="str">
        <f>IF(AND('Mapa final'!$Y$11="Alta",'Mapa final'!$AA$11="Mayor"),CONCATENATE("R1C",'Mapa final'!$O$11),"")</f>
        <v/>
      </c>
      <c r="AD16" s="262" t="str">
        <f>IF(AND('Mapa final'!$Y$12="Alta",'Mapa final'!$AA$12="Mayor"),CONCATENATE("R1C",'Mapa final'!$O$12),"")</f>
        <v/>
      </c>
      <c r="AE16" s="262" t="str">
        <f>IF(AND('Mapa final'!$Y$13="Alta",'Mapa final'!$AA$13="Mayor"),CONCATENATE("R1C",'Mapa final'!$O$13),"")</f>
        <v/>
      </c>
      <c r="AF16" s="262" t="str">
        <f>IF(AND('Mapa final'!$Y$14="Alta",'Mapa final'!$AA$14="Mayor"),CONCATENATE("R1C",'Mapa final'!$O$14),"")</f>
        <v/>
      </c>
      <c r="AG16" s="263" t="str">
        <f>IF(AND('Mapa final'!$Y$15="Alta",'Mapa final'!$AA$15="Mayor"),CONCATENATE("R1C",'Mapa final'!$O$15),"")</f>
        <v/>
      </c>
      <c r="AH16" s="264" t="str">
        <f>IF(AND('Mapa final'!$Y$10="Alta",'Mapa final'!$AA$10="Catastrófico"),CONCATENATE("R1C",'Mapa final'!$O$10),"")</f>
        <v/>
      </c>
      <c r="AI16" s="265" t="str">
        <f>IF(AND('Mapa final'!$Y$11="Alta",'Mapa final'!$AA$11="Catastrófico"),CONCATENATE("R1C",'Mapa final'!$O$11),"")</f>
        <v/>
      </c>
      <c r="AJ16" s="265" t="str">
        <f>IF(AND('Mapa final'!$Y$12="Alta",'Mapa final'!$AA$12="Catastrófico"),CONCATENATE("R1C",'Mapa final'!$O$12),"")</f>
        <v/>
      </c>
      <c r="AK16" s="265" t="str">
        <f>IF(AND('Mapa final'!$Y$13="Alta",'Mapa final'!$AA$13="Catastrófico"),CONCATENATE("R1C",'Mapa final'!$O$13),"")</f>
        <v/>
      </c>
      <c r="AL16" s="265" t="str">
        <f>IF(AND('Mapa final'!$Y$14="Alta",'Mapa final'!$AA$14="Catastrófico"),CONCATENATE("R1C",'Mapa final'!$O$14),"")</f>
        <v/>
      </c>
      <c r="AM16" s="266" t="str">
        <f>IF(AND('Mapa final'!$Y$15="Alta",'Mapa final'!$AA$15="Catastrófico"),CONCATENATE("R1C",'Mapa final'!$O$15),"")</f>
        <v/>
      </c>
      <c r="AN16" s="15"/>
      <c r="AO16" s="748" t="s">
        <v>572</v>
      </c>
      <c r="AP16" s="749"/>
      <c r="AQ16" s="749"/>
      <c r="AR16" s="749"/>
      <c r="AS16" s="749"/>
      <c r="AT16" s="75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3"/>
      <c r="C17" s="643"/>
      <c r="D17" s="644"/>
      <c r="E17" s="747"/>
      <c r="F17" s="733"/>
      <c r="G17" s="733"/>
      <c r="H17" s="733"/>
      <c r="I17" s="733"/>
      <c r="J17" s="282" t="str">
        <f>IF(AND('Mapa final'!$Y$16="Alta",'Mapa final'!$AA$16="Leve"),CONCATENATE("R2C",'Mapa final'!$O$16),"")</f>
        <v/>
      </c>
      <c r="K17" s="283" t="str">
        <f>IF(AND('Mapa final'!$Y$17="Alta",'Mapa final'!$AA$17="Leve"),CONCATENATE("R2C",'Mapa final'!$O$17),"")</f>
        <v/>
      </c>
      <c r="L17" s="283" t="str">
        <f>IF(AND('Mapa final'!$Y$18="Alta",'Mapa final'!$AA$18="Leve"),CONCATENATE("R2C",'Mapa final'!$O$18),"")</f>
        <v/>
      </c>
      <c r="M17" s="283" t="str">
        <f>IF(AND('Mapa final'!$Y$19="Alta",'Mapa final'!$AA$19="Leve"),CONCATENATE("R2C",'Mapa final'!$O$19),"")</f>
        <v/>
      </c>
      <c r="N17" s="283" t="str">
        <f>IF(AND('Mapa final'!$Y$20="Alta",'Mapa final'!$AA$20="Leve"),CONCATENATE("R2C",'Mapa final'!$O$20),"")</f>
        <v/>
      </c>
      <c r="O17" s="284" t="str">
        <f>IF(AND('Mapa final'!$Y$21="Alta",'Mapa final'!$AA$21="Leve"),CONCATENATE("R2C",'Mapa final'!$O$21),"")</f>
        <v/>
      </c>
      <c r="P17" s="282" t="str">
        <f>IF(AND('Mapa final'!$Y$16="Alta",'Mapa final'!$AA$16="Menor"),CONCATENATE("R2C",'Mapa final'!$O$16),"")</f>
        <v/>
      </c>
      <c r="Q17" s="283" t="str">
        <f>IF(AND('Mapa final'!$Y$17="Alta",'Mapa final'!$AA$17="Menor"),CONCATENATE("R2C",'Mapa final'!$O$17),"")</f>
        <v/>
      </c>
      <c r="R17" s="283" t="str">
        <f>IF(AND('Mapa final'!$Y$18="Alta",'Mapa final'!$AA$18="Menor"),CONCATENATE("R2C",'Mapa final'!$O$18),"")</f>
        <v/>
      </c>
      <c r="S17" s="283" t="str">
        <f>IF(AND('Mapa final'!$Y$19="Alta",'Mapa final'!$AA$19="Menor"),CONCATENATE("R2C",'Mapa final'!$O$19),"")</f>
        <v/>
      </c>
      <c r="T17" s="283" t="str">
        <f>IF(AND('Mapa final'!$Y$20="Alta",'Mapa final'!$AA$20="Menor"),CONCATENATE("R2C",'Mapa final'!$O$20),"")</f>
        <v/>
      </c>
      <c r="U17" s="284" t="str">
        <f>IF(AND('Mapa final'!$Y$21="Alta",'Mapa final'!$AA$21="Menor"),CONCATENATE("R2C",'Mapa final'!$O$21),"")</f>
        <v/>
      </c>
      <c r="V17" s="267" t="str">
        <f>IF(AND('Mapa final'!$Y$16="Alta",'Mapa final'!$AA$16="Moderado"),CONCATENATE("R2C",'Mapa final'!$O$16),"")</f>
        <v/>
      </c>
      <c r="W17" s="268" t="str">
        <f>IF(AND('Mapa final'!$Y$17="Alta",'Mapa final'!$AA$17="Moderado"),CONCATENATE("R2C",'Mapa final'!$O$17),"")</f>
        <v/>
      </c>
      <c r="X17" s="268" t="str">
        <f>IF(AND('Mapa final'!$Y$18="Alta",'Mapa final'!$AA$18="Moderado"),CONCATENATE("R2C",'Mapa final'!$O$18),"")</f>
        <v/>
      </c>
      <c r="Y17" s="268" t="str">
        <f>IF(AND('Mapa final'!$Y$19="Alta",'Mapa final'!$AA$19="Moderado"),CONCATENATE("R2C",'Mapa final'!$O$19),"")</f>
        <v/>
      </c>
      <c r="Z17" s="268" t="str">
        <f>IF(AND('Mapa final'!$Y$20="Alta",'Mapa final'!$AA$20="Moderado"),CONCATENATE("R2C",'Mapa final'!$O$20),"")</f>
        <v/>
      </c>
      <c r="AA17" s="269" t="str">
        <f>IF(AND('Mapa final'!$Y$21="Alta",'Mapa final'!$AA$21="Moderado"),CONCATENATE("R2C",'Mapa final'!$O$21),"")</f>
        <v/>
      </c>
      <c r="AB17" s="267" t="str">
        <f>IF(AND('Mapa final'!$Y$16="Alta",'Mapa final'!$AA$16="Mayor"),CONCATENATE("R2C",'Mapa final'!$O$16),"")</f>
        <v/>
      </c>
      <c r="AC17" s="268" t="str">
        <f>IF(AND('Mapa final'!$Y$17="Alta",'Mapa final'!$AA$17="Mayor"),CONCATENATE("R2C",'Mapa final'!$O$17),"")</f>
        <v/>
      </c>
      <c r="AD17" s="268" t="str">
        <f>IF(AND('Mapa final'!$Y$18="Alta",'Mapa final'!$AA$18="Mayor"),CONCATENATE("R2C",'Mapa final'!$O$18),"")</f>
        <v/>
      </c>
      <c r="AE17" s="268" t="str">
        <f>IF(AND('Mapa final'!$Y$19="Alta",'Mapa final'!$AA$19="Mayor"),CONCATENATE("R2C",'Mapa final'!$O$19),"")</f>
        <v/>
      </c>
      <c r="AF17" s="268" t="str">
        <f>IF(AND('Mapa final'!$Y$20="Alta",'Mapa final'!$AA$20="Mayor"),CONCATENATE("R2C",'Mapa final'!$O$20),"")</f>
        <v/>
      </c>
      <c r="AG17" s="269" t="str">
        <f>IF(AND('Mapa final'!$Y$21="Alta",'Mapa final'!$AA$21="Mayor"),CONCATENATE("R2C",'Mapa final'!$O$21),"")</f>
        <v/>
      </c>
      <c r="AH17" s="270" t="str">
        <f>IF(AND('Mapa final'!$Y$16="Alta",'Mapa final'!$AA$16="Catastrófico"),CONCATENATE("R2C",'Mapa final'!$O$16),"")</f>
        <v/>
      </c>
      <c r="AI17" s="271" t="str">
        <f>IF(AND('Mapa final'!$Y$17="Alta",'Mapa final'!$AA$17="Catastrófico"),CONCATENATE("R2C",'Mapa final'!$O$17),"")</f>
        <v/>
      </c>
      <c r="AJ17" s="271" t="str">
        <f>IF(AND('Mapa final'!$Y$18="Alta",'Mapa final'!$AA$18="Catastrófico"),CONCATENATE("R2C",'Mapa final'!$O$18),"")</f>
        <v/>
      </c>
      <c r="AK17" s="271" t="str">
        <f>IF(AND('Mapa final'!$Y$19="Alta",'Mapa final'!$AA$19="Catastrófico"),CONCATENATE("R2C",'Mapa final'!$O$19),"")</f>
        <v/>
      </c>
      <c r="AL17" s="271" t="str">
        <f>IF(AND('Mapa final'!$Y$20="Alta",'Mapa final'!$AA$20="Catastrófico"),CONCATENATE("R2C",'Mapa final'!$O$20),"")</f>
        <v/>
      </c>
      <c r="AM17" s="272" t="str">
        <f>IF(AND('Mapa final'!$Y$21="Alta",'Mapa final'!$AA$21="Catastrófico"),CONCATENATE("R2C",'Mapa final'!$O$21),"")</f>
        <v/>
      </c>
      <c r="AN17" s="15"/>
      <c r="AO17" s="751"/>
      <c r="AP17" s="752"/>
      <c r="AQ17" s="752"/>
      <c r="AR17" s="752"/>
      <c r="AS17" s="752"/>
      <c r="AT17" s="75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3"/>
      <c r="C18" s="643"/>
      <c r="D18" s="644"/>
      <c r="E18" s="732"/>
      <c r="F18" s="733"/>
      <c r="G18" s="733"/>
      <c r="H18" s="733"/>
      <c r="I18" s="733"/>
      <c r="J18" s="282" t="str">
        <f>IF(AND('Mapa final'!$Y$22="Alta",'Mapa final'!$AA$22="Leve"),CONCATENATE("R3C",'Mapa final'!$O$22),"")</f>
        <v/>
      </c>
      <c r="K18" s="283" t="str">
        <f>IF(AND('Mapa final'!$Y$23="Alta",'Mapa final'!$AA$23="Leve"),CONCATENATE("R3C",'Mapa final'!$O$23),"")</f>
        <v/>
      </c>
      <c r="L18" s="283" t="str">
        <f>IF(AND('Mapa final'!$Y$24="Alta",'Mapa final'!$AA$24="Leve"),CONCATENATE("R3C",'Mapa final'!$O$24),"")</f>
        <v/>
      </c>
      <c r="M18" s="283" t="str">
        <f>IF(AND('Mapa final'!$Y$25="Alta",'Mapa final'!$AA$25="Leve"),CONCATENATE("R3C",'Mapa final'!$O$25),"")</f>
        <v/>
      </c>
      <c r="N18" s="283" t="str">
        <f>IF(AND('Mapa final'!$Y$26="Alta",'Mapa final'!$AA$26="Leve"),CONCATENATE("R3C",'Mapa final'!$O$26),"")</f>
        <v/>
      </c>
      <c r="O18" s="284" t="str">
        <f>IF(AND('Mapa final'!$Y$27="Alta",'Mapa final'!$AA$27="Leve"),CONCATENATE("R3C",'Mapa final'!$O$27),"")</f>
        <v/>
      </c>
      <c r="P18" s="282" t="str">
        <f>IF(AND('Mapa final'!$Y$22="Alta",'Mapa final'!$AA$22="Menor"),CONCATENATE("R3C",'Mapa final'!$O$22),"")</f>
        <v/>
      </c>
      <c r="Q18" s="283" t="str">
        <f>IF(AND('Mapa final'!$Y$23="Alta",'Mapa final'!$AA$23="Menor"),CONCATENATE("R3C",'Mapa final'!$O$23),"")</f>
        <v/>
      </c>
      <c r="R18" s="283" t="str">
        <f>IF(AND('Mapa final'!$Y$24="Alta",'Mapa final'!$AA$24="Menor"),CONCATENATE("R3C",'Mapa final'!$O$24),"")</f>
        <v/>
      </c>
      <c r="S18" s="283" t="str">
        <f>IF(AND('Mapa final'!$Y$25="Alta",'Mapa final'!$AA$25="Menor"),CONCATENATE("R3C",'Mapa final'!$O$25),"")</f>
        <v/>
      </c>
      <c r="T18" s="283" t="str">
        <f>IF(AND('Mapa final'!$Y$26="Alta",'Mapa final'!$AA$26="Menor"),CONCATENATE("R3C",'Mapa final'!$O$26),"")</f>
        <v/>
      </c>
      <c r="U18" s="284" t="str">
        <f>IF(AND('Mapa final'!$Y$27="Alta",'Mapa final'!$AA$27="Menor"),CONCATENATE("R3C",'Mapa final'!$O$27),"")</f>
        <v/>
      </c>
      <c r="V18" s="267" t="str">
        <f>IF(AND('Mapa final'!$Y$22="Alta",'Mapa final'!$AA$22="Moderado"),CONCATENATE("R3C",'Mapa final'!$O$22),"")</f>
        <v/>
      </c>
      <c r="W18" s="268" t="str">
        <f>IF(AND('Mapa final'!$Y$23="Alta",'Mapa final'!$AA$23="Moderado"),CONCATENATE("R3C",'Mapa final'!$O$23),"")</f>
        <v/>
      </c>
      <c r="X18" s="268" t="str">
        <f>IF(AND('Mapa final'!$Y$24="Alta",'Mapa final'!$AA$24="Moderado"),CONCATENATE("R3C",'Mapa final'!$O$24),"")</f>
        <v/>
      </c>
      <c r="Y18" s="268" t="str">
        <f>IF(AND('Mapa final'!$Y$25="Alta",'Mapa final'!$AA$25="Moderado"),CONCATENATE("R3C",'Mapa final'!$O$25),"")</f>
        <v/>
      </c>
      <c r="Z18" s="268" t="str">
        <f>IF(AND('Mapa final'!$Y$26="Alta",'Mapa final'!$AA$26="Moderado"),CONCATENATE("R3C",'Mapa final'!$O$26),"")</f>
        <v/>
      </c>
      <c r="AA18" s="269" t="str">
        <f>IF(AND('Mapa final'!$Y$27="Alta",'Mapa final'!$AA$27="Moderado"),CONCATENATE("R3C",'Mapa final'!$O$27),"")</f>
        <v/>
      </c>
      <c r="AB18" s="267" t="str">
        <f>IF(AND('Mapa final'!$Y$22="Alta",'Mapa final'!$AA$22="Mayor"),CONCATENATE("R3C",'Mapa final'!$O$22),"")</f>
        <v/>
      </c>
      <c r="AC18" s="268" t="str">
        <f>IF(AND('Mapa final'!$Y$23="Alta",'Mapa final'!$AA$23="Mayor"),CONCATENATE("R3C",'Mapa final'!$O$23),"")</f>
        <v/>
      </c>
      <c r="AD18" s="268" t="str">
        <f>IF(AND('Mapa final'!$Y$24="Alta",'Mapa final'!$AA$24="Mayor"),CONCATENATE("R3C",'Mapa final'!$O$24),"")</f>
        <v/>
      </c>
      <c r="AE18" s="268" t="str">
        <f>IF(AND('Mapa final'!$Y$25="Alta",'Mapa final'!$AA$25="Mayor"),CONCATENATE("R3C",'Mapa final'!$O$25),"")</f>
        <v/>
      </c>
      <c r="AF18" s="268" t="str">
        <f>IF(AND('Mapa final'!$Y$26="Alta",'Mapa final'!$AA$26="Mayor"),CONCATENATE("R3C",'Mapa final'!$O$26),"")</f>
        <v/>
      </c>
      <c r="AG18" s="269" t="str">
        <f>IF(AND('Mapa final'!$Y$27="Alta",'Mapa final'!$AA$27="Mayor"),CONCATENATE("R3C",'Mapa final'!$O$27),"")</f>
        <v/>
      </c>
      <c r="AH18" s="270" t="str">
        <f>IF(AND('Mapa final'!$Y$22="Alta",'Mapa final'!$AA$22="Catastrófico"),CONCATENATE("R3C",'Mapa final'!$O$22),"")</f>
        <v/>
      </c>
      <c r="AI18" s="271" t="str">
        <f>IF(AND('Mapa final'!$Y$23="Alta",'Mapa final'!$AA$23="Catastrófico"),CONCATENATE("R3C",'Mapa final'!$O$23),"")</f>
        <v/>
      </c>
      <c r="AJ18" s="271" t="str">
        <f>IF(AND('Mapa final'!$Y$24="Alta",'Mapa final'!$AA$24="Catastrófico"),CONCATENATE("R3C",'Mapa final'!$O$24),"")</f>
        <v/>
      </c>
      <c r="AK18" s="271" t="str">
        <f>IF(AND('Mapa final'!$Y$25="Alta",'Mapa final'!$AA$25="Catastrófico"),CONCATENATE("R3C",'Mapa final'!$O$25),"")</f>
        <v/>
      </c>
      <c r="AL18" s="271" t="str">
        <f>IF(AND('Mapa final'!$Y$26="Alta",'Mapa final'!$AA$26="Catastrófico"),CONCATENATE("R3C",'Mapa final'!$O$26),"")</f>
        <v/>
      </c>
      <c r="AM18" s="272" t="str">
        <f>IF(AND('Mapa final'!$Y$27="Alta",'Mapa final'!$AA$27="Catastrófico"),CONCATENATE("R3C",'Mapa final'!$O$27),"")</f>
        <v/>
      </c>
      <c r="AN18" s="15"/>
      <c r="AO18" s="751"/>
      <c r="AP18" s="752"/>
      <c r="AQ18" s="752"/>
      <c r="AR18" s="752"/>
      <c r="AS18" s="752"/>
      <c r="AT18" s="75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3"/>
      <c r="C19" s="643"/>
      <c r="D19" s="644"/>
      <c r="E19" s="732"/>
      <c r="F19" s="733"/>
      <c r="G19" s="733"/>
      <c r="H19" s="733"/>
      <c r="I19" s="733"/>
      <c r="J19" s="282" t="str">
        <f>IF(AND('Mapa final'!$Y$28="Alta",'Mapa final'!$AA$28="Leve"),CONCATENATE("R4C",'Mapa final'!$O$28),"")</f>
        <v/>
      </c>
      <c r="K19" s="283" t="str">
        <f>IF(AND('Mapa final'!$Y$29="Alta",'Mapa final'!$AA$29="Leve"),CONCATENATE("R4C",'Mapa final'!$O$29),"")</f>
        <v/>
      </c>
      <c r="L19" s="283" t="str">
        <f>IF(AND('Mapa final'!$Y$30="Alta",'Mapa final'!$AA$30="Leve"),CONCATENATE("R4C",'Mapa final'!$O$30),"")</f>
        <v/>
      </c>
      <c r="M19" s="283" t="str">
        <f>IF(AND('Mapa final'!$Y$31="Alta",'Mapa final'!$AA$31="Leve"),CONCATENATE("R4C",'Mapa final'!$O$31),"")</f>
        <v/>
      </c>
      <c r="N19" s="283" t="str">
        <f>IF(AND('Mapa final'!$Y$32="Alta",'Mapa final'!$AA$32="Leve"),CONCATENATE("R4C",'Mapa final'!$O$32),"")</f>
        <v/>
      </c>
      <c r="O19" s="284" t="str">
        <f>IF(AND('Mapa final'!$Y$33="Alta",'Mapa final'!$AA$33="Leve"),CONCATENATE("R4C",'Mapa final'!$O$33),"")</f>
        <v/>
      </c>
      <c r="P19" s="282" t="str">
        <f>IF(AND('Mapa final'!$Y$28="Alta",'Mapa final'!$AA$28="Menor"),CONCATENATE("R4C",'Mapa final'!$O$28),"")</f>
        <v/>
      </c>
      <c r="Q19" s="283" t="str">
        <f>IF(AND('Mapa final'!$Y$29="Alta",'Mapa final'!$AA$29="Menor"),CONCATENATE("R4C",'Mapa final'!$O$29),"")</f>
        <v/>
      </c>
      <c r="R19" s="283" t="str">
        <f>IF(AND('Mapa final'!$Y$30="Alta",'Mapa final'!$AA$30="Menor"),CONCATENATE("R4C",'Mapa final'!$O$30),"")</f>
        <v/>
      </c>
      <c r="S19" s="283" t="str">
        <f>IF(AND('Mapa final'!$Y$31="Alta",'Mapa final'!$AA$31="Menor"),CONCATENATE("R4C",'Mapa final'!$O$31),"")</f>
        <v/>
      </c>
      <c r="T19" s="283" t="str">
        <f>IF(AND('Mapa final'!$Y$32="Alta",'Mapa final'!$AA$32="Menor"),CONCATENATE("R4C",'Mapa final'!$O$32),"")</f>
        <v/>
      </c>
      <c r="U19" s="284" t="str">
        <f>IF(AND('Mapa final'!$Y$33="Alta",'Mapa final'!$AA$33="Menor"),CONCATENATE("R4C",'Mapa final'!$O$33),"")</f>
        <v/>
      </c>
      <c r="V19" s="267" t="str">
        <f>IF(AND('Mapa final'!$Y$28="Alta",'Mapa final'!$AA$28="Moderado"),CONCATENATE("R4C",'Mapa final'!$O$28),"")</f>
        <v/>
      </c>
      <c r="W19" s="268" t="str">
        <f>IF(AND('Mapa final'!$Y$29="Alta",'Mapa final'!$AA$29="Moderado"),CONCATENATE("R4C",'Mapa final'!$O$29),"")</f>
        <v/>
      </c>
      <c r="X19" s="268" t="str">
        <f>IF(AND('Mapa final'!$Y$30="Alta",'Mapa final'!$AA$30="Moderado"),CONCATENATE("R4C",'Mapa final'!$O$30),"")</f>
        <v/>
      </c>
      <c r="Y19" s="268" t="str">
        <f>IF(AND('Mapa final'!$Y$31="Alta",'Mapa final'!$AA$31="Moderado"),CONCATENATE("R4C",'Mapa final'!$O$31),"")</f>
        <v/>
      </c>
      <c r="Z19" s="268" t="str">
        <f>IF(AND('Mapa final'!$Y$32="Alta",'Mapa final'!$AA$32="Moderado"),CONCATENATE("R4C",'Mapa final'!$O$32),"")</f>
        <v/>
      </c>
      <c r="AA19" s="269" t="str">
        <f>IF(AND('Mapa final'!$Y$33="Alta",'Mapa final'!$AA$33="Moderado"),CONCATENATE("R4C",'Mapa final'!$O$33),"")</f>
        <v/>
      </c>
      <c r="AB19" s="267" t="str">
        <f>IF(AND('Mapa final'!$Y$28="Alta",'Mapa final'!$AA$28="Mayor"),CONCATENATE("R4C",'Mapa final'!$O$28),"")</f>
        <v/>
      </c>
      <c r="AC19" s="268" t="str">
        <f>IF(AND('Mapa final'!$Y$29="Alta",'Mapa final'!$AA$29="Mayor"),CONCATENATE("R4C",'Mapa final'!$O$29),"")</f>
        <v/>
      </c>
      <c r="AD19" s="268" t="str">
        <f>IF(AND('Mapa final'!$Y$30="Alta",'Mapa final'!$AA$30="Mayor"),CONCATENATE("R4C",'Mapa final'!$O$30),"")</f>
        <v/>
      </c>
      <c r="AE19" s="268" t="str">
        <f>IF(AND('Mapa final'!$Y$31="Alta",'Mapa final'!$AA$31="Mayor"),CONCATENATE("R4C",'Mapa final'!$O$31),"")</f>
        <v/>
      </c>
      <c r="AF19" s="268" t="str">
        <f>IF(AND('Mapa final'!$Y$32="Alta",'Mapa final'!$AA$32="Mayor"),CONCATENATE("R4C",'Mapa final'!$O$32),"")</f>
        <v/>
      </c>
      <c r="AG19" s="269" t="str">
        <f>IF(AND('Mapa final'!$Y$33="Alta",'Mapa final'!$AA$33="Mayor"),CONCATENATE("R4C",'Mapa final'!$O$33),"")</f>
        <v/>
      </c>
      <c r="AH19" s="270" t="str">
        <f>IF(AND('Mapa final'!$Y$28="Alta",'Mapa final'!$AA$28="Catastrófico"),CONCATENATE("R4C",'Mapa final'!$O$28),"")</f>
        <v/>
      </c>
      <c r="AI19" s="271" t="str">
        <f>IF(AND('Mapa final'!$Y$29="Alta",'Mapa final'!$AA$29="Catastrófico"),CONCATENATE("R4C",'Mapa final'!$O$29),"")</f>
        <v/>
      </c>
      <c r="AJ19" s="271" t="str">
        <f>IF(AND('Mapa final'!$Y$30="Alta",'Mapa final'!$AA$30="Catastrófico"),CONCATENATE("R4C",'Mapa final'!$O$30),"")</f>
        <v/>
      </c>
      <c r="AK19" s="271" t="str">
        <f>IF(AND('Mapa final'!$Y$31="Alta",'Mapa final'!$AA$31="Catastrófico"),CONCATENATE("R4C",'Mapa final'!$O$31),"")</f>
        <v/>
      </c>
      <c r="AL19" s="271" t="str">
        <f>IF(AND('Mapa final'!$Y$32="Alta",'Mapa final'!$AA$32="Catastrófico"),CONCATENATE("R4C",'Mapa final'!$O$32),"")</f>
        <v/>
      </c>
      <c r="AM19" s="272" t="str">
        <f>IF(AND('Mapa final'!$Y$33="Alta",'Mapa final'!$AA$33="Catastrófico"),CONCATENATE("R4C",'Mapa final'!$O$33),"")</f>
        <v/>
      </c>
      <c r="AN19" s="15"/>
      <c r="AO19" s="751"/>
      <c r="AP19" s="752"/>
      <c r="AQ19" s="752"/>
      <c r="AR19" s="752"/>
      <c r="AS19" s="752"/>
      <c r="AT19" s="75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3"/>
      <c r="C20" s="643"/>
      <c r="D20" s="644"/>
      <c r="E20" s="732"/>
      <c r="F20" s="733"/>
      <c r="G20" s="733"/>
      <c r="H20" s="733"/>
      <c r="I20" s="733"/>
      <c r="J20" s="282" t="str">
        <f>IF(AND('Mapa final'!$Y$34="Alta",'Mapa final'!$AA$34="Leve"),CONCATENATE("R5C",'Mapa final'!$O$34),"")</f>
        <v/>
      </c>
      <c r="K20" s="283" t="str">
        <f>IF(AND('Mapa final'!$Y$35="Alta",'Mapa final'!$AA$35="Leve"),CONCATENATE("R5C",'Mapa final'!$O$35),"")</f>
        <v/>
      </c>
      <c r="L20" s="283" t="str">
        <f>IF(AND('Mapa final'!$Y$36="Alta",'Mapa final'!$AA$36="Leve"),CONCATENATE("R5C",'Mapa final'!$O$36),"")</f>
        <v/>
      </c>
      <c r="M20" s="283" t="str">
        <f>IF(AND('Mapa final'!$Y$37="Alta",'Mapa final'!$AA$37="Leve"),CONCATENATE("R5C",'Mapa final'!$O$37),"")</f>
        <v/>
      </c>
      <c r="N20" s="283" t="str">
        <f>IF(AND('Mapa final'!$Y$38="Alta",'Mapa final'!$AA$38="Leve"),CONCATENATE("R5C",'Mapa final'!$O$38),"")</f>
        <v/>
      </c>
      <c r="O20" s="284" t="str">
        <f>IF(AND('Mapa final'!$Y$39="Alta",'Mapa final'!$AA$39="Leve"),CONCATENATE("R5C",'Mapa final'!$O$39),"")</f>
        <v/>
      </c>
      <c r="P20" s="282" t="str">
        <f>IF(AND('Mapa final'!$Y$34="Alta",'Mapa final'!$AA$34="Menor"),CONCATENATE("R5C",'Mapa final'!$O$34),"")</f>
        <v/>
      </c>
      <c r="Q20" s="283" t="str">
        <f>IF(AND('Mapa final'!$Y$35="Alta",'Mapa final'!$AA$35="Menor"),CONCATENATE("R5C",'Mapa final'!$O$35),"")</f>
        <v/>
      </c>
      <c r="R20" s="283" t="str">
        <f>IF(AND('Mapa final'!$Y$36="Alta",'Mapa final'!$AA$36="Menor"),CONCATENATE("R5C",'Mapa final'!$O$36),"")</f>
        <v/>
      </c>
      <c r="S20" s="283" t="str">
        <f>IF(AND('Mapa final'!$Y$37="Alta",'Mapa final'!$AA$37="Menor"),CONCATENATE("R5C",'Mapa final'!$O$37),"")</f>
        <v/>
      </c>
      <c r="T20" s="283" t="str">
        <f>IF(AND('Mapa final'!$Y$38="Alta",'Mapa final'!$AA$38="Menor"),CONCATENATE("R5C",'Mapa final'!$O$38),"")</f>
        <v/>
      </c>
      <c r="U20" s="284" t="str">
        <f>IF(AND('Mapa final'!$Y$39="Alta",'Mapa final'!$AA$39="Menor"),CONCATENATE("R5C",'Mapa final'!$O$39),"")</f>
        <v/>
      </c>
      <c r="V20" s="267" t="str">
        <f>IF(AND('Mapa final'!$Y$34="Alta",'Mapa final'!$AA$34="Moderado"),CONCATENATE("R5C",'Mapa final'!$O$34),"")</f>
        <v/>
      </c>
      <c r="W20" s="268" t="str">
        <f>IF(AND('Mapa final'!$Y$35="Alta",'Mapa final'!$AA$35="Moderado"),CONCATENATE("R5C",'Mapa final'!$O$35),"")</f>
        <v/>
      </c>
      <c r="X20" s="268" t="str">
        <f>IF(AND('Mapa final'!$Y$36="Alta",'Mapa final'!$AA$36="Moderado"),CONCATENATE("R5C",'Mapa final'!$O$36),"")</f>
        <v/>
      </c>
      <c r="Y20" s="268" t="str">
        <f>IF(AND('Mapa final'!$Y$37="Alta",'Mapa final'!$AA$37="Moderado"),CONCATENATE("R5C",'Mapa final'!$O$37),"")</f>
        <v/>
      </c>
      <c r="Z20" s="268" t="str">
        <f>IF(AND('Mapa final'!$Y$38="Alta",'Mapa final'!$AA$38="Moderado"),CONCATENATE("R5C",'Mapa final'!$O$38),"")</f>
        <v/>
      </c>
      <c r="AA20" s="269" t="str">
        <f>IF(AND('Mapa final'!$Y$39="Alta",'Mapa final'!$AA$39="Moderado"),CONCATENATE("R5C",'Mapa final'!$O$39),"")</f>
        <v/>
      </c>
      <c r="AB20" s="267" t="str">
        <f>IF(AND('Mapa final'!$Y$34="Alta",'Mapa final'!$AA$34="Mayor"),CONCATENATE("R5C",'Mapa final'!$O$34),"")</f>
        <v/>
      </c>
      <c r="AC20" s="268" t="str">
        <f>IF(AND('Mapa final'!$Y$35="Alta",'Mapa final'!$AA$35="Mayor"),CONCATENATE("R5C",'Mapa final'!$O$35),"")</f>
        <v/>
      </c>
      <c r="AD20" s="268" t="str">
        <f>IF(AND('Mapa final'!$Y$36="Alta",'Mapa final'!$AA$36="Mayor"),CONCATENATE("R5C",'Mapa final'!$O$36),"")</f>
        <v/>
      </c>
      <c r="AE20" s="268" t="str">
        <f>IF(AND('Mapa final'!$Y$37="Alta",'Mapa final'!$AA$37="Mayor"),CONCATENATE("R5C",'Mapa final'!$O$37),"")</f>
        <v/>
      </c>
      <c r="AF20" s="268" t="str">
        <f>IF(AND('Mapa final'!$Y$38="Alta",'Mapa final'!$AA$38="Mayor"),CONCATENATE("R5C",'Mapa final'!$O$38),"")</f>
        <v/>
      </c>
      <c r="AG20" s="269" t="str">
        <f>IF(AND('Mapa final'!$Y$39="Alta",'Mapa final'!$AA$39="Mayor"),CONCATENATE("R5C",'Mapa final'!$O$39),"")</f>
        <v/>
      </c>
      <c r="AH20" s="270" t="str">
        <f>IF(AND('Mapa final'!$Y$34="Alta",'Mapa final'!$AA$34="Catastrófico"),CONCATENATE("R5C",'Mapa final'!$O$34),"")</f>
        <v/>
      </c>
      <c r="AI20" s="271" t="str">
        <f>IF(AND('Mapa final'!$Y$35="Alta",'Mapa final'!$AA$35="Catastrófico"),CONCATENATE("R5C",'Mapa final'!$O$35),"")</f>
        <v/>
      </c>
      <c r="AJ20" s="271" t="str">
        <f>IF(AND('Mapa final'!$Y$36="Alta",'Mapa final'!$AA$36="Catastrófico"),CONCATENATE("R5C",'Mapa final'!$O$36),"")</f>
        <v/>
      </c>
      <c r="AK20" s="271" t="str">
        <f>IF(AND('Mapa final'!$Y$37="Alta",'Mapa final'!$AA$37="Catastrófico"),CONCATENATE("R5C",'Mapa final'!$O$37),"")</f>
        <v/>
      </c>
      <c r="AL20" s="271" t="str">
        <f>IF(AND('Mapa final'!$Y$38="Alta",'Mapa final'!$AA$38="Catastrófico"),CONCATENATE("R5C",'Mapa final'!$O$38),"")</f>
        <v/>
      </c>
      <c r="AM20" s="272" t="str">
        <f>IF(AND('Mapa final'!$Y$39="Alta",'Mapa final'!$AA$39="Catastrófico"),CONCATENATE("R5C",'Mapa final'!$O$39),"")</f>
        <v/>
      </c>
      <c r="AN20" s="15"/>
      <c r="AO20" s="751"/>
      <c r="AP20" s="752"/>
      <c r="AQ20" s="752"/>
      <c r="AR20" s="752"/>
      <c r="AS20" s="752"/>
      <c r="AT20" s="75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3"/>
      <c r="C21" s="643"/>
      <c r="D21" s="644"/>
      <c r="E21" s="732"/>
      <c r="F21" s="733"/>
      <c r="G21" s="733"/>
      <c r="H21" s="733"/>
      <c r="I21" s="733"/>
      <c r="J21" s="282" t="str">
        <f>IF(AND('Mapa final'!$Y$40="Alta",'Mapa final'!$AA$40="Leve"),CONCATENATE("R6C",'Mapa final'!$O$40),"")</f>
        <v/>
      </c>
      <c r="K21" s="283" t="str">
        <f>IF(AND('Mapa final'!$Y$41="Alta",'Mapa final'!$AA$41="Leve"),CONCATENATE("R6C",'Mapa final'!$O$41),"")</f>
        <v/>
      </c>
      <c r="L21" s="283" t="str">
        <f>IF(AND('Mapa final'!$Y$42="Alta",'Mapa final'!$AA$42="Leve"),CONCATENATE("R6C",'Mapa final'!$O$42),"")</f>
        <v/>
      </c>
      <c r="M21" s="283" t="str">
        <f>IF(AND('Mapa final'!$Y$43="Alta",'Mapa final'!$AA$43="Leve"),CONCATENATE("R6C",'Mapa final'!$O$43),"")</f>
        <v/>
      </c>
      <c r="N21" s="283" t="str">
        <f>IF(AND('Mapa final'!$Y$44="Alta",'Mapa final'!$AA$44="Leve"),CONCATENATE("R6C",'Mapa final'!$O$44),"")</f>
        <v/>
      </c>
      <c r="O21" s="284" t="str">
        <f>IF(AND('Mapa final'!$Y$45="Alta",'Mapa final'!$AA$45="Leve"),CONCATENATE("R6C",'Mapa final'!$O$45),"")</f>
        <v/>
      </c>
      <c r="P21" s="282" t="str">
        <f>IF(AND('Mapa final'!$Y$40="Alta",'Mapa final'!$AA$40="Menor"),CONCATENATE("R6C",'Mapa final'!$O$40),"")</f>
        <v/>
      </c>
      <c r="Q21" s="283" t="str">
        <f>IF(AND('Mapa final'!$Y$41="Alta",'Mapa final'!$AA$41="Menor"),CONCATENATE("R6C",'Mapa final'!$O$41),"")</f>
        <v/>
      </c>
      <c r="R21" s="283" t="str">
        <f>IF(AND('Mapa final'!$Y$42="Alta",'Mapa final'!$AA$42="Menor"),CONCATENATE("R6C",'Mapa final'!$O$42),"")</f>
        <v/>
      </c>
      <c r="S21" s="283" t="str">
        <f>IF(AND('Mapa final'!$Y$43="Alta",'Mapa final'!$AA$43="Menor"),CONCATENATE("R6C",'Mapa final'!$O$43),"")</f>
        <v/>
      </c>
      <c r="T21" s="283" t="str">
        <f>IF(AND('Mapa final'!$Y$44="Alta",'Mapa final'!$AA$44="Menor"),CONCATENATE("R6C",'Mapa final'!$O$44),"")</f>
        <v/>
      </c>
      <c r="U21" s="284" t="str">
        <f>IF(AND('Mapa final'!$Y$45="Alta",'Mapa final'!$AA$45="Menor"),CONCATENATE("R6C",'Mapa final'!$O$45),"")</f>
        <v/>
      </c>
      <c r="V21" s="267" t="str">
        <f>IF(AND('Mapa final'!$Y$40="Alta",'Mapa final'!$AA$40="Moderado"),CONCATENATE("R6C",'Mapa final'!$O$40),"")</f>
        <v/>
      </c>
      <c r="W21" s="268" t="str">
        <f>IF(AND('Mapa final'!$Y$41="Alta",'Mapa final'!$AA$41="Moderado"),CONCATENATE("R6C",'Mapa final'!$O$41),"")</f>
        <v/>
      </c>
      <c r="X21" s="268" t="str">
        <f>IF(AND('Mapa final'!$Y$42="Alta",'Mapa final'!$AA$42="Moderado"),CONCATENATE("R6C",'Mapa final'!$O$42),"")</f>
        <v/>
      </c>
      <c r="Y21" s="268" t="str">
        <f>IF(AND('Mapa final'!$Y$43="Alta",'Mapa final'!$AA$43="Moderado"),CONCATENATE("R6C",'Mapa final'!$O$43),"")</f>
        <v/>
      </c>
      <c r="Z21" s="268" t="str">
        <f>IF(AND('Mapa final'!$Y$44="Alta",'Mapa final'!$AA$44="Moderado"),CONCATENATE("R6C",'Mapa final'!$O$44),"")</f>
        <v/>
      </c>
      <c r="AA21" s="269" t="str">
        <f>IF(AND('Mapa final'!$Y$45="Alta",'Mapa final'!$AA$45="Moderado"),CONCATENATE("R6C",'Mapa final'!$O$45),"")</f>
        <v/>
      </c>
      <c r="AB21" s="267" t="str">
        <f>IF(AND('Mapa final'!$Y$40="Alta",'Mapa final'!$AA$40="Mayor"),CONCATENATE("R6C",'Mapa final'!$O$40),"")</f>
        <v/>
      </c>
      <c r="AC21" s="268" t="str">
        <f>IF(AND('Mapa final'!$Y$41="Alta",'Mapa final'!$AA$41="Mayor"),CONCATENATE("R6C",'Mapa final'!$O$41),"")</f>
        <v/>
      </c>
      <c r="AD21" s="268" t="str">
        <f>IF(AND('Mapa final'!$Y$42="Alta",'Mapa final'!$AA$42="Mayor"),CONCATENATE("R6C",'Mapa final'!$O$42),"")</f>
        <v/>
      </c>
      <c r="AE21" s="268" t="str">
        <f>IF(AND('Mapa final'!$Y$43="Alta",'Mapa final'!$AA$43="Mayor"),CONCATENATE("R6C",'Mapa final'!$O$43),"")</f>
        <v/>
      </c>
      <c r="AF21" s="268" t="str">
        <f>IF(AND('Mapa final'!$Y$44="Alta",'Mapa final'!$AA$44="Mayor"),CONCATENATE("R6C",'Mapa final'!$O$44),"")</f>
        <v/>
      </c>
      <c r="AG21" s="269" t="str">
        <f>IF(AND('Mapa final'!$Y$45="Alta",'Mapa final'!$AA$45="Mayor"),CONCATENATE("R6C",'Mapa final'!$O$45),"")</f>
        <v/>
      </c>
      <c r="AH21" s="270" t="str">
        <f>IF(AND('Mapa final'!$Y$40="Alta",'Mapa final'!$AA$40="Catastrófico"),CONCATENATE("R6C",'Mapa final'!$O$40),"")</f>
        <v/>
      </c>
      <c r="AI21" s="271" t="str">
        <f>IF(AND('Mapa final'!$Y$41="Alta",'Mapa final'!$AA$41="Catastrófico"),CONCATENATE("R6C",'Mapa final'!$O$41),"")</f>
        <v/>
      </c>
      <c r="AJ21" s="271" t="str">
        <f>IF(AND('Mapa final'!$Y$42="Alta",'Mapa final'!$AA$42="Catastrófico"),CONCATENATE("R6C",'Mapa final'!$O$42),"")</f>
        <v/>
      </c>
      <c r="AK21" s="271" t="str">
        <f>IF(AND('Mapa final'!$Y$43="Alta",'Mapa final'!$AA$43="Catastrófico"),CONCATENATE("R6C",'Mapa final'!$O$43),"")</f>
        <v/>
      </c>
      <c r="AL21" s="271" t="str">
        <f>IF(AND('Mapa final'!$Y$44="Alta",'Mapa final'!$AA$44="Catastrófico"),CONCATENATE("R6C",'Mapa final'!$O$44),"")</f>
        <v/>
      </c>
      <c r="AM21" s="272" t="str">
        <f>IF(AND('Mapa final'!$Y$45="Alta",'Mapa final'!$AA$45="Catastrófico"),CONCATENATE("R6C",'Mapa final'!$O$45),"")</f>
        <v/>
      </c>
      <c r="AN21" s="15"/>
      <c r="AO21" s="751"/>
      <c r="AP21" s="752"/>
      <c r="AQ21" s="752"/>
      <c r="AR21" s="752"/>
      <c r="AS21" s="752"/>
      <c r="AT21" s="75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3"/>
      <c r="C22" s="643"/>
      <c r="D22" s="644"/>
      <c r="E22" s="732"/>
      <c r="F22" s="733"/>
      <c r="G22" s="733"/>
      <c r="H22" s="733"/>
      <c r="I22" s="733"/>
      <c r="J22" s="282" t="str">
        <f>IF(AND('Mapa final'!$Y$46="Alta",'Mapa final'!$AA$46="Leve"),CONCATENATE("R7C",'Mapa final'!$O$46),"")</f>
        <v/>
      </c>
      <c r="K22" s="283" t="str">
        <f>IF(AND('Mapa final'!$Y$47="Alta",'Mapa final'!$AA$47="Leve"),CONCATENATE("R7C",'Mapa final'!$O$47),"")</f>
        <v/>
      </c>
      <c r="L22" s="283" t="str">
        <f>IF(AND('Mapa final'!$Y$48="Alta",'Mapa final'!$AA$48="Leve"),CONCATENATE("R7C",'Mapa final'!$O$48),"")</f>
        <v/>
      </c>
      <c r="M22" s="283" t="str">
        <f>IF(AND('Mapa final'!$Y$49="Alta",'Mapa final'!$AA$49="Leve"),CONCATENATE("R7C",'Mapa final'!$O$49),"")</f>
        <v/>
      </c>
      <c r="N22" s="283" t="str">
        <f>IF(AND('Mapa final'!$Y$50="Alta",'Mapa final'!$AA$50="Leve"),CONCATENATE("R7C",'Mapa final'!$O$50),"")</f>
        <v/>
      </c>
      <c r="O22" s="284" t="str">
        <f>IF(AND('Mapa final'!$Y$51="Alta",'Mapa final'!$AA$51="Leve"),CONCATENATE("R7C",'Mapa final'!$O$51),"")</f>
        <v/>
      </c>
      <c r="P22" s="282" t="str">
        <f>IF(AND('Mapa final'!$Y$46="Alta",'Mapa final'!$AA$46="Menor"),CONCATENATE("R7C",'Mapa final'!$O$46),"")</f>
        <v/>
      </c>
      <c r="Q22" s="283" t="str">
        <f>IF(AND('Mapa final'!$Y$47="Alta",'Mapa final'!$AA$47="Menor"),CONCATENATE("R7C",'Mapa final'!$O$47),"")</f>
        <v/>
      </c>
      <c r="R22" s="283" t="str">
        <f>IF(AND('Mapa final'!$Y$48="Alta",'Mapa final'!$AA$48="Menor"),CONCATENATE("R7C",'Mapa final'!$O$48),"")</f>
        <v/>
      </c>
      <c r="S22" s="283" t="str">
        <f>IF(AND('Mapa final'!$Y$49="Alta",'Mapa final'!$AA$49="Menor"),CONCATENATE("R7C",'Mapa final'!$O$49),"")</f>
        <v/>
      </c>
      <c r="T22" s="283" t="str">
        <f>IF(AND('Mapa final'!$Y$50="Alta",'Mapa final'!$AA$50="Menor"),CONCATENATE("R7C",'Mapa final'!$O$50),"")</f>
        <v/>
      </c>
      <c r="U22" s="284" t="str">
        <f>IF(AND('Mapa final'!$Y$51="Alta",'Mapa final'!$AA$51="Menor"),CONCATENATE("R7C",'Mapa final'!$O$51),"")</f>
        <v/>
      </c>
      <c r="V22" s="267" t="str">
        <f>IF(AND('Mapa final'!$Y$46="Alta",'Mapa final'!$AA$46="Moderado"),CONCATENATE("R7C",'Mapa final'!$O$46),"")</f>
        <v/>
      </c>
      <c r="W22" s="268" t="str">
        <f>IF(AND('Mapa final'!$Y$47="Alta",'Mapa final'!$AA$47="Moderado"),CONCATENATE("R7C",'Mapa final'!$O$47),"")</f>
        <v/>
      </c>
      <c r="X22" s="268" t="str">
        <f>IF(AND('Mapa final'!$Y$48="Alta",'Mapa final'!$AA$48="Moderado"),CONCATENATE("R7C",'Mapa final'!$O$48),"")</f>
        <v/>
      </c>
      <c r="Y22" s="268" t="str">
        <f>IF(AND('Mapa final'!$Y$49="Alta",'Mapa final'!$AA$49="Moderado"),CONCATENATE("R7C",'Mapa final'!$O$49),"")</f>
        <v/>
      </c>
      <c r="Z22" s="268" t="str">
        <f>IF(AND('Mapa final'!$Y$50="Alta",'Mapa final'!$AA$50="Moderado"),CONCATENATE("R7C",'Mapa final'!$O$50),"")</f>
        <v/>
      </c>
      <c r="AA22" s="269" t="str">
        <f>IF(AND('Mapa final'!$Y$51="Alta",'Mapa final'!$AA$51="Moderado"),CONCATENATE("R7C",'Mapa final'!$O$51),"")</f>
        <v/>
      </c>
      <c r="AB22" s="267" t="str">
        <f>IF(AND('Mapa final'!$Y$46="Alta",'Mapa final'!$AA$46="Mayor"),CONCATENATE("R7C",'Mapa final'!$O$46),"")</f>
        <v/>
      </c>
      <c r="AC22" s="268" t="str">
        <f>IF(AND('Mapa final'!$Y$47="Alta",'Mapa final'!$AA$47="Mayor"),CONCATENATE("R7C",'Mapa final'!$O$47),"")</f>
        <v/>
      </c>
      <c r="AD22" s="268" t="str">
        <f>IF(AND('Mapa final'!$Y$48="Alta",'Mapa final'!$AA$48="Mayor"),CONCATENATE("R7C",'Mapa final'!$O$48),"")</f>
        <v/>
      </c>
      <c r="AE22" s="268" t="str">
        <f>IF(AND('Mapa final'!$Y$49="Alta",'Mapa final'!$AA$49="Mayor"),CONCATENATE("R7C",'Mapa final'!$O$49),"")</f>
        <v/>
      </c>
      <c r="AF22" s="268" t="str">
        <f>IF(AND('Mapa final'!$Y$50="Alta",'Mapa final'!$AA$50="Mayor"),CONCATENATE("R7C",'Mapa final'!$O$50),"")</f>
        <v/>
      </c>
      <c r="AG22" s="269" t="str">
        <f>IF(AND('Mapa final'!$Y$51="Alta",'Mapa final'!$AA$51="Mayor"),CONCATENATE("R7C",'Mapa final'!$O$51),"")</f>
        <v/>
      </c>
      <c r="AH22" s="270" t="str">
        <f>IF(AND('Mapa final'!$Y$46="Alta",'Mapa final'!$AA$46="Catastrófico"),CONCATENATE("R7C",'Mapa final'!$O$46),"")</f>
        <v/>
      </c>
      <c r="AI22" s="271" t="str">
        <f>IF(AND('Mapa final'!$Y$47="Alta",'Mapa final'!$AA$47="Catastrófico"),CONCATENATE("R7C",'Mapa final'!$O$47),"")</f>
        <v/>
      </c>
      <c r="AJ22" s="271" t="str">
        <f>IF(AND('Mapa final'!$Y$48="Alta",'Mapa final'!$AA$48="Catastrófico"),CONCATENATE("R7C",'Mapa final'!$O$48),"")</f>
        <v/>
      </c>
      <c r="AK22" s="271" t="str">
        <f>IF(AND('Mapa final'!$Y$49="Alta",'Mapa final'!$AA$49="Catastrófico"),CONCATENATE("R7C",'Mapa final'!$O$49),"")</f>
        <v/>
      </c>
      <c r="AL22" s="271" t="str">
        <f>IF(AND('Mapa final'!$Y$50="Alta",'Mapa final'!$AA$50="Catastrófico"),CONCATENATE("R7C",'Mapa final'!$O$50),"")</f>
        <v/>
      </c>
      <c r="AM22" s="272" t="str">
        <f>IF(AND('Mapa final'!$Y$51="Alta",'Mapa final'!$AA$51="Catastrófico"),CONCATENATE("R7C",'Mapa final'!$O$51),"")</f>
        <v/>
      </c>
      <c r="AN22" s="15"/>
      <c r="AO22" s="751"/>
      <c r="AP22" s="752"/>
      <c r="AQ22" s="752"/>
      <c r="AR22" s="752"/>
      <c r="AS22" s="752"/>
      <c r="AT22" s="75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3"/>
      <c r="C23" s="643"/>
      <c r="D23" s="644"/>
      <c r="E23" s="732"/>
      <c r="F23" s="733"/>
      <c r="G23" s="733"/>
      <c r="H23" s="733"/>
      <c r="I23" s="733"/>
      <c r="J23" s="282" t="str">
        <f>IF(AND('Mapa final'!$Y$52="Alta",'Mapa final'!$AA$52="Leve"),CONCATENATE("R8C",'Mapa final'!$O$52),"")</f>
        <v/>
      </c>
      <c r="K23" s="283" t="str">
        <f>IF(AND('Mapa final'!$Y$53="Alta",'Mapa final'!$AA$53="Leve"),CONCATENATE("R8C",'Mapa final'!$O$53),"")</f>
        <v/>
      </c>
      <c r="L23" s="283" t="str">
        <f>IF(AND('Mapa final'!$Y$54="Alta",'Mapa final'!$AA$54="Leve"),CONCATENATE("R8C",'Mapa final'!$O$54),"")</f>
        <v/>
      </c>
      <c r="M23" s="283" t="str">
        <f>IF(AND('Mapa final'!$Y$55="Alta",'Mapa final'!$AA$55="Leve"),CONCATENATE("R8C",'Mapa final'!$O$55),"")</f>
        <v/>
      </c>
      <c r="N23" s="283" t="str">
        <f>IF(AND('Mapa final'!$Y$56="Alta",'Mapa final'!$AA$56="Leve"),CONCATENATE("R8C",'Mapa final'!$O$56),"")</f>
        <v/>
      </c>
      <c r="O23" s="284" t="str">
        <f>IF(AND('Mapa final'!$Y$57="Alta",'Mapa final'!$AA$57="Leve"),CONCATENATE("R8C",'Mapa final'!$O$57),"")</f>
        <v/>
      </c>
      <c r="P23" s="282" t="str">
        <f>IF(AND('Mapa final'!$Y$52="Alta",'Mapa final'!$AA$52="Menor"),CONCATENATE("R8C",'Mapa final'!$O$52),"")</f>
        <v/>
      </c>
      <c r="Q23" s="283" t="str">
        <f>IF(AND('Mapa final'!$Y$53="Alta",'Mapa final'!$AA$53="Menor"),CONCATENATE("R8C",'Mapa final'!$O$53),"")</f>
        <v/>
      </c>
      <c r="R23" s="283" t="str">
        <f>IF(AND('Mapa final'!$Y$54="Alta",'Mapa final'!$AA$54="Menor"),CONCATENATE("R8C",'Mapa final'!$O$54),"")</f>
        <v/>
      </c>
      <c r="S23" s="283" t="str">
        <f>IF(AND('Mapa final'!$Y$55="Alta",'Mapa final'!$AA$55="Menor"),CONCATENATE("R8C",'Mapa final'!$O$55),"")</f>
        <v/>
      </c>
      <c r="T23" s="283" t="str">
        <f>IF(AND('Mapa final'!$Y$56="Alta",'Mapa final'!$AA$56="Menor"),CONCATENATE("R8C",'Mapa final'!$O$56),"")</f>
        <v/>
      </c>
      <c r="U23" s="284" t="str">
        <f>IF(AND('Mapa final'!$Y$57="Alta",'Mapa final'!$AA$57="Menor"),CONCATENATE("R8C",'Mapa final'!$O$57),"")</f>
        <v/>
      </c>
      <c r="V23" s="267" t="str">
        <f>IF(AND('Mapa final'!$Y$52="Alta",'Mapa final'!$AA$52="Moderado"),CONCATENATE("R8C",'Mapa final'!$O$52),"")</f>
        <v/>
      </c>
      <c r="W23" s="268" t="str">
        <f>IF(AND('Mapa final'!$Y$53="Alta",'Mapa final'!$AA$53="Moderado"),CONCATENATE("R8C",'Mapa final'!$O$53),"")</f>
        <v/>
      </c>
      <c r="X23" s="268" t="str">
        <f>IF(AND('Mapa final'!$Y$54="Alta",'Mapa final'!$AA$54="Moderado"),CONCATENATE("R8C",'Mapa final'!$O$54),"")</f>
        <v/>
      </c>
      <c r="Y23" s="268" t="str">
        <f>IF(AND('Mapa final'!$Y$55="Alta",'Mapa final'!$AA$55="Moderado"),CONCATENATE("R8C",'Mapa final'!$O$55),"")</f>
        <v/>
      </c>
      <c r="Z23" s="268" t="str">
        <f>IF(AND('Mapa final'!$Y$56="Alta",'Mapa final'!$AA$56="Moderado"),CONCATENATE("R8C",'Mapa final'!$O$56),"")</f>
        <v/>
      </c>
      <c r="AA23" s="269" t="str">
        <f>IF(AND('Mapa final'!$Y$57="Alta",'Mapa final'!$AA$57="Moderado"),CONCATENATE("R8C",'Mapa final'!$O$57),"")</f>
        <v/>
      </c>
      <c r="AB23" s="267" t="str">
        <f>IF(AND('Mapa final'!$Y$52="Alta",'Mapa final'!$AA$52="Mayor"),CONCATENATE("R8C",'Mapa final'!$O$52),"")</f>
        <v/>
      </c>
      <c r="AC23" s="268" t="str">
        <f>IF(AND('Mapa final'!$Y$53="Alta",'Mapa final'!$AA$53="Mayor"),CONCATENATE("R8C",'Mapa final'!$O$53),"")</f>
        <v/>
      </c>
      <c r="AD23" s="268" t="str">
        <f>IF(AND('Mapa final'!$Y$54="Alta",'Mapa final'!$AA$54="Mayor"),CONCATENATE("R8C",'Mapa final'!$O$54),"")</f>
        <v/>
      </c>
      <c r="AE23" s="268" t="str">
        <f>IF(AND('Mapa final'!$Y$55="Alta",'Mapa final'!$AA$55="Mayor"),CONCATENATE("R8C",'Mapa final'!$O$55),"")</f>
        <v/>
      </c>
      <c r="AF23" s="268" t="str">
        <f>IF(AND('Mapa final'!$Y$56="Alta",'Mapa final'!$AA$56="Mayor"),CONCATENATE("R8C",'Mapa final'!$O$56),"")</f>
        <v/>
      </c>
      <c r="AG23" s="269" t="str">
        <f>IF(AND('Mapa final'!$Y$57="Alta",'Mapa final'!$AA$57="Mayor"),CONCATENATE("R8C",'Mapa final'!$O$57),"")</f>
        <v/>
      </c>
      <c r="AH23" s="270" t="str">
        <f>IF(AND('Mapa final'!$Y$52="Alta",'Mapa final'!$AA$52="Catastrófico"),CONCATENATE("R8C",'Mapa final'!$O$52),"")</f>
        <v/>
      </c>
      <c r="AI23" s="271" t="str">
        <f>IF(AND('Mapa final'!$Y$53="Alta",'Mapa final'!$AA$53="Catastrófico"),CONCATENATE("R8C",'Mapa final'!$O$53),"")</f>
        <v/>
      </c>
      <c r="AJ23" s="271" t="str">
        <f>IF(AND('Mapa final'!$Y$54="Alta",'Mapa final'!$AA$54="Catastrófico"),CONCATENATE("R8C",'Mapa final'!$O$54),"")</f>
        <v/>
      </c>
      <c r="AK23" s="271" t="str">
        <f>IF(AND('Mapa final'!$Y$55="Alta",'Mapa final'!$AA$55="Catastrófico"),CONCATENATE("R8C",'Mapa final'!$O$55),"")</f>
        <v/>
      </c>
      <c r="AL23" s="271" t="str">
        <f>IF(AND('Mapa final'!$Y$56="Alta",'Mapa final'!$AA$56="Catastrófico"),CONCATENATE("R8C",'Mapa final'!$O$56),"")</f>
        <v/>
      </c>
      <c r="AM23" s="272" t="str">
        <f>IF(AND('Mapa final'!$Y$57="Alta",'Mapa final'!$AA$57="Catastrófico"),CONCATENATE("R8C",'Mapa final'!$O$57),"")</f>
        <v/>
      </c>
      <c r="AN23" s="15"/>
      <c r="AO23" s="751"/>
      <c r="AP23" s="752"/>
      <c r="AQ23" s="752"/>
      <c r="AR23" s="752"/>
      <c r="AS23" s="752"/>
      <c r="AT23" s="75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3"/>
      <c r="C24" s="643"/>
      <c r="D24" s="644"/>
      <c r="E24" s="732"/>
      <c r="F24" s="733"/>
      <c r="G24" s="733"/>
      <c r="H24" s="733"/>
      <c r="I24" s="733"/>
      <c r="J24" s="282" t="str">
        <f>IF(AND('Mapa final'!$Y$58="Alta",'Mapa final'!$AA$58="Leve"),CONCATENATE("R9C",'Mapa final'!$O$58),"")</f>
        <v/>
      </c>
      <c r="K24" s="283" t="str">
        <f>IF(AND('Mapa final'!$Y$59="Alta",'Mapa final'!$AA$59="Leve"),CONCATENATE("R9C",'Mapa final'!$O$59),"")</f>
        <v/>
      </c>
      <c r="L24" s="283" t="str">
        <f>IF(AND('Mapa final'!$Y$60="Alta",'Mapa final'!$AA$60="Leve"),CONCATENATE("R9C",'Mapa final'!$O$60),"")</f>
        <v/>
      </c>
      <c r="M24" s="283" t="str">
        <f>IF(AND('Mapa final'!$Y$61="Alta",'Mapa final'!$AA$61="Leve"),CONCATENATE("R9C",'Mapa final'!$O$61),"")</f>
        <v/>
      </c>
      <c r="N24" s="283" t="str">
        <f>IF(AND('Mapa final'!$Y$62="Alta",'Mapa final'!$AA$62="Leve"),CONCATENATE("R9C",'Mapa final'!$O$62),"")</f>
        <v/>
      </c>
      <c r="O24" s="284" t="str">
        <f>IF(AND('Mapa final'!$Y$63="Alta",'Mapa final'!$AA$63="Leve"),CONCATENATE("R9C",'Mapa final'!$O$63),"")</f>
        <v/>
      </c>
      <c r="P24" s="282" t="str">
        <f>IF(AND('Mapa final'!$Y$58="Alta",'Mapa final'!$AA$58="Menor"),CONCATENATE("R9C",'Mapa final'!$O$58),"")</f>
        <v/>
      </c>
      <c r="Q24" s="283" t="str">
        <f>IF(AND('Mapa final'!$Y$59="Alta",'Mapa final'!$AA$59="Menor"),CONCATENATE("R9C",'Mapa final'!$O$59),"")</f>
        <v/>
      </c>
      <c r="R24" s="283" t="str">
        <f>IF(AND('Mapa final'!$Y$60="Alta",'Mapa final'!$AA$60="Menor"),CONCATENATE("R9C",'Mapa final'!$O$60),"")</f>
        <v/>
      </c>
      <c r="S24" s="283" t="str">
        <f>IF(AND('Mapa final'!$Y$61="Alta",'Mapa final'!$AA$61="Menor"),CONCATENATE("R9C",'Mapa final'!$O$61),"")</f>
        <v/>
      </c>
      <c r="T24" s="283" t="str">
        <f>IF(AND('Mapa final'!$Y$62="Alta",'Mapa final'!$AA$62="Menor"),CONCATENATE("R9C",'Mapa final'!$O$62),"")</f>
        <v/>
      </c>
      <c r="U24" s="284" t="str">
        <f>IF(AND('Mapa final'!$Y$63="Alta",'Mapa final'!$AA$63="Menor"),CONCATENATE("R9C",'Mapa final'!$O$63),"")</f>
        <v/>
      </c>
      <c r="V24" s="267" t="str">
        <f>IF(AND('Mapa final'!$Y$58="Alta",'Mapa final'!$AA$58="Moderado"),CONCATENATE("R9C",'Mapa final'!$O$58),"")</f>
        <v/>
      </c>
      <c r="W24" s="268" t="str">
        <f>IF(AND('Mapa final'!$Y$59="Alta",'Mapa final'!$AA$59="Moderado"),CONCATENATE("R9C",'Mapa final'!$O$59),"")</f>
        <v/>
      </c>
      <c r="X24" s="268" t="str">
        <f>IF(AND('Mapa final'!$Y$60="Alta",'Mapa final'!$AA$60="Moderado"),CONCATENATE("R9C",'Mapa final'!$O$60),"")</f>
        <v/>
      </c>
      <c r="Y24" s="268" t="str">
        <f>IF(AND('Mapa final'!$Y$61="Alta",'Mapa final'!$AA$61="Moderado"),CONCATENATE("R9C",'Mapa final'!$O$61),"")</f>
        <v/>
      </c>
      <c r="Z24" s="268" t="str">
        <f>IF(AND('Mapa final'!$Y$62="Alta",'Mapa final'!$AA$62="Moderado"),CONCATENATE("R9C",'Mapa final'!$O$62),"")</f>
        <v/>
      </c>
      <c r="AA24" s="269" t="str">
        <f>IF(AND('Mapa final'!$Y$63="Alta",'Mapa final'!$AA$63="Moderado"),CONCATENATE("R9C",'Mapa final'!$O$63),"")</f>
        <v/>
      </c>
      <c r="AB24" s="267" t="str">
        <f>IF(AND('Mapa final'!$Y$58="Alta",'Mapa final'!$AA$58="Mayor"),CONCATENATE("R9C",'Mapa final'!$O$58),"")</f>
        <v/>
      </c>
      <c r="AC24" s="268" t="str">
        <f>IF(AND('Mapa final'!$Y$59="Alta",'Mapa final'!$AA$59="Mayor"),CONCATENATE("R9C",'Mapa final'!$O$59),"")</f>
        <v/>
      </c>
      <c r="AD24" s="268" t="str">
        <f>IF(AND('Mapa final'!$Y$60="Alta",'Mapa final'!$AA$60="Mayor"),CONCATENATE("R9C",'Mapa final'!$O$60),"")</f>
        <v/>
      </c>
      <c r="AE24" s="268" t="str">
        <f>IF(AND('Mapa final'!$Y$61="Alta",'Mapa final'!$AA$61="Mayor"),CONCATENATE("R9C",'Mapa final'!$O$61),"")</f>
        <v/>
      </c>
      <c r="AF24" s="268" t="str">
        <f>IF(AND('Mapa final'!$Y$62="Alta",'Mapa final'!$AA$62="Mayor"),CONCATENATE("R9C",'Mapa final'!$O$62),"")</f>
        <v/>
      </c>
      <c r="AG24" s="269" t="str">
        <f>IF(AND('Mapa final'!$Y$63="Alta",'Mapa final'!$AA$63="Mayor"),CONCATENATE("R9C",'Mapa final'!$O$63),"")</f>
        <v/>
      </c>
      <c r="AH24" s="270" t="str">
        <f>IF(AND('Mapa final'!$Y$58="Alta",'Mapa final'!$AA$58="Catastrófico"),CONCATENATE("R9C",'Mapa final'!$O$58),"")</f>
        <v/>
      </c>
      <c r="AI24" s="271" t="str">
        <f>IF(AND('Mapa final'!$Y$59="Alta",'Mapa final'!$AA$59="Catastrófico"),CONCATENATE("R9C",'Mapa final'!$O$59),"")</f>
        <v/>
      </c>
      <c r="AJ24" s="271" t="str">
        <f>IF(AND('Mapa final'!$Y$60="Alta",'Mapa final'!$AA$60="Catastrófico"),CONCATENATE("R9C",'Mapa final'!$O$60),"")</f>
        <v/>
      </c>
      <c r="AK24" s="271" t="str">
        <f>IF(AND('Mapa final'!$Y$61="Alta",'Mapa final'!$AA$61="Catastrófico"),CONCATENATE("R9C",'Mapa final'!$O$61),"")</f>
        <v/>
      </c>
      <c r="AL24" s="271" t="str">
        <f>IF(AND('Mapa final'!$Y$62="Alta",'Mapa final'!$AA$62="Catastrófico"),CONCATENATE("R9C",'Mapa final'!$O$62),"")</f>
        <v/>
      </c>
      <c r="AM24" s="272" t="str">
        <f>IF(AND('Mapa final'!$Y$63="Alta",'Mapa final'!$AA$63="Catastrófico"),CONCATENATE("R9C",'Mapa final'!$O$63),"")</f>
        <v/>
      </c>
      <c r="AN24" s="15"/>
      <c r="AO24" s="751"/>
      <c r="AP24" s="752"/>
      <c r="AQ24" s="752"/>
      <c r="AR24" s="752"/>
      <c r="AS24" s="752"/>
      <c r="AT24" s="75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3"/>
      <c r="C25" s="643"/>
      <c r="D25" s="644"/>
      <c r="E25" s="735"/>
      <c r="F25" s="736"/>
      <c r="G25" s="736"/>
      <c r="H25" s="736"/>
      <c r="I25" s="736"/>
      <c r="J25" s="285" t="str">
        <f>IF(AND('Mapa final'!$Y$64="Alta",'Mapa final'!$AA$64="Leve"),CONCATENATE("R10C",'Mapa final'!$O$64),"")</f>
        <v/>
      </c>
      <c r="K25" s="286" t="str">
        <f>IF(AND('Mapa final'!$Y$65="Alta",'Mapa final'!$AA$65="Leve"),CONCATENATE("R10C",'Mapa final'!$O$65),"")</f>
        <v/>
      </c>
      <c r="L25" s="286" t="str">
        <f>IF(AND('Mapa final'!$Y$66="Alta",'Mapa final'!$AA$66="Leve"),CONCATENATE("R10C",'Mapa final'!$O$66),"")</f>
        <v/>
      </c>
      <c r="M25" s="286" t="str">
        <f>IF(AND('Mapa final'!$Y$67="Alta",'Mapa final'!$AA$67="Leve"),CONCATENATE("R10C",'Mapa final'!$O$67),"")</f>
        <v/>
      </c>
      <c r="N25" s="286" t="str">
        <f>IF(AND('Mapa final'!$Y$68="Alta",'Mapa final'!$AA$68="Leve"),CONCATENATE("R10C",'Mapa final'!$O$68),"")</f>
        <v/>
      </c>
      <c r="O25" s="287" t="str">
        <f>IF(AND('Mapa final'!$Y$69="Alta",'Mapa final'!$AA$69="Leve"),CONCATENATE("R10C",'Mapa final'!$O$69),"")</f>
        <v/>
      </c>
      <c r="P25" s="285" t="str">
        <f>IF(AND('Mapa final'!$Y$64="Alta",'Mapa final'!$AA$64="Menor"),CONCATENATE("R10C",'Mapa final'!$O$64),"")</f>
        <v/>
      </c>
      <c r="Q25" s="286" t="str">
        <f>IF(AND('Mapa final'!$Y$65="Alta",'Mapa final'!$AA$65="Menor"),CONCATENATE("R10C",'Mapa final'!$O$65),"")</f>
        <v/>
      </c>
      <c r="R25" s="286" t="str">
        <f>IF(AND('Mapa final'!$Y$66="Alta",'Mapa final'!$AA$66="Menor"),CONCATENATE("R10C",'Mapa final'!$O$66),"")</f>
        <v/>
      </c>
      <c r="S25" s="286" t="str">
        <f>IF(AND('Mapa final'!$Y$67="Alta",'Mapa final'!$AA$67="Menor"),CONCATENATE("R10C",'Mapa final'!$O$67),"")</f>
        <v/>
      </c>
      <c r="T25" s="286" t="str">
        <f>IF(AND('Mapa final'!$Y$68="Alta",'Mapa final'!$AA$68="Menor"),CONCATENATE("R10C",'Mapa final'!$O$68),"")</f>
        <v/>
      </c>
      <c r="U25" s="287" t="str">
        <f>IF(AND('Mapa final'!$Y$69="Alta",'Mapa final'!$AA$69="Menor"),CONCATENATE("R10C",'Mapa final'!$O$69),"")</f>
        <v/>
      </c>
      <c r="V25" s="273" t="str">
        <f>IF(AND('Mapa final'!$Y$64="Alta",'Mapa final'!$AA$64="Moderado"),CONCATENATE("R10C",'Mapa final'!$O$64),"")</f>
        <v/>
      </c>
      <c r="W25" s="274" t="str">
        <f>IF(AND('Mapa final'!$Y$65="Alta",'Mapa final'!$AA$65="Moderado"),CONCATENATE("R10C",'Mapa final'!$O$65),"")</f>
        <v/>
      </c>
      <c r="X25" s="274" t="str">
        <f>IF(AND('Mapa final'!$Y$66="Alta",'Mapa final'!$AA$66="Moderado"),CONCATENATE("R10C",'Mapa final'!$O$66),"")</f>
        <v/>
      </c>
      <c r="Y25" s="274" t="str">
        <f>IF(AND('Mapa final'!$Y$67="Alta",'Mapa final'!$AA$67="Moderado"),CONCATENATE("R10C",'Mapa final'!$O$67),"")</f>
        <v/>
      </c>
      <c r="Z25" s="274" t="str">
        <f>IF(AND('Mapa final'!$Y$68="Alta",'Mapa final'!$AA$68="Moderado"),CONCATENATE("R10C",'Mapa final'!$O$68),"")</f>
        <v/>
      </c>
      <c r="AA25" s="275" t="str">
        <f>IF(AND('Mapa final'!$Y$69="Alta",'Mapa final'!$AA$69="Moderado"),CONCATENATE("R10C",'Mapa final'!$O$69),"")</f>
        <v/>
      </c>
      <c r="AB25" s="273" t="str">
        <f>IF(AND('Mapa final'!$Y$64="Alta",'Mapa final'!$AA$64="Mayor"),CONCATENATE("R10C",'Mapa final'!$O$64),"")</f>
        <v/>
      </c>
      <c r="AC25" s="274" t="str">
        <f>IF(AND('Mapa final'!$Y$65="Alta",'Mapa final'!$AA$65="Mayor"),CONCATENATE("R10C",'Mapa final'!$O$65),"")</f>
        <v/>
      </c>
      <c r="AD25" s="274" t="str">
        <f>IF(AND('Mapa final'!$Y$66="Alta",'Mapa final'!$AA$66="Mayor"),CONCATENATE("R10C",'Mapa final'!$O$66),"")</f>
        <v/>
      </c>
      <c r="AE25" s="274" t="str">
        <f>IF(AND('Mapa final'!$Y$67="Alta",'Mapa final'!$AA$67="Mayor"),CONCATENATE("R10C",'Mapa final'!$O$67),"")</f>
        <v/>
      </c>
      <c r="AF25" s="274" t="str">
        <f>IF(AND('Mapa final'!$Y$68="Alta",'Mapa final'!$AA$68="Mayor"),CONCATENATE("R10C",'Mapa final'!$O$68),"")</f>
        <v/>
      </c>
      <c r="AG25" s="275" t="str">
        <f>IF(AND('Mapa final'!$Y$69="Alta",'Mapa final'!$AA$69="Mayor"),CONCATENATE("R10C",'Mapa final'!$O$69),"")</f>
        <v/>
      </c>
      <c r="AH25" s="276" t="str">
        <f>IF(AND('Mapa final'!$Y$64="Alta",'Mapa final'!$AA$64="Catastrófico"),CONCATENATE("R10C",'Mapa final'!$O$64),"")</f>
        <v/>
      </c>
      <c r="AI25" s="277" t="str">
        <f>IF(AND('Mapa final'!$Y$65="Alta",'Mapa final'!$AA$65="Catastrófico"),CONCATENATE("R10C",'Mapa final'!$O$65),"")</f>
        <v/>
      </c>
      <c r="AJ25" s="277" t="str">
        <f>IF(AND('Mapa final'!$Y$66="Alta",'Mapa final'!$AA$66="Catastrófico"),CONCATENATE("R10C",'Mapa final'!$O$66),"")</f>
        <v/>
      </c>
      <c r="AK25" s="277" t="str">
        <f>IF(AND('Mapa final'!$Y$67="Alta",'Mapa final'!$AA$67="Catastrófico"),CONCATENATE("R10C",'Mapa final'!$O$67),"")</f>
        <v/>
      </c>
      <c r="AL25" s="277" t="str">
        <f>IF(AND('Mapa final'!$Y$68="Alta",'Mapa final'!$AA$68="Catastrófico"),CONCATENATE("R10C",'Mapa final'!$O$68),"")</f>
        <v/>
      </c>
      <c r="AM25" s="278" t="str">
        <f>IF(AND('Mapa final'!$Y$69="Alta",'Mapa final'!$AA$69="Catastrófico"),CONCATENATE("R10C",'Mapa final'!$O$69),"")</f>
        <v/>
      </c>
      <c r="AN25" s="15"/>
      <c r="AO25" s="754"/>
      <c r="AP25" s="755"/>
      <c r="AQ25" s="755"/>
      <c r="AR25" s="755"/>
      <c r="AS25" s="755"/>
      <c r="AT25" s="75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3"/>
      <c r="C26" s="643"/>
      <c r="D26" s="644"/>
      <c r="E26" s="729" t="s">
        <v>573</v>
      </c>
      <c r="F26" s="730"/>
      <c r="G26" s="730"/>
      <c r="H26" s="730"/>
      <c r="I26" s="731"/>
      <c r="J26" s="279" t="str">
        <f>IF(AND('Mapa final'!$Y$10="Media",'Mapa final'!$AA$10="Leve"),CONCATENATE("R1C",'Mapa final'!$O$10),"")</f>
        <v/>
      </c>
      <c r="K26" s="280" t="str">
        <f>IF(AND('Mapa final'!$Y$11="Media",'Mapa final'!$AA$11="Leve"),CONCATENATE("R1C",'Mapa final'!$O$11),"")</f>
        <v/>
      </c>
      <c r="L26" s="280" t="str">
        <f>IF(AND('Mapa final'!$Y$12="Media",'Mapa final'!$AA$12="Leve"),CONCATENATE("R1C",'Mapa final'!$O$12),"")</f>
        <v/>
      </c>
      <c r="M26" s="280" t="str">
        <f>IF(AND('Mapa final'!$Y$13="Media",'Mapa final'!$AA$13="Leve"),CONCATENATE("R1C",'Mapa final'!$O$13),"")</f>
        <v/>
      </c>
      <c r="N26" s="280" t="str">
        <f>IF(AND('Mapa final'!$Y$14="Media",'Mapa final'!$AA$14="Leve"),CONCATENATE("R1C",'Mapa final'!$O$14),"")</f>
        <v/>
      </c>
      <c r="O26" s="281" t="str">
        <f>IF(AND('Mapa final'!$Y$15="Media",'Mapa final'!$AA$15="Leve"),CONCATENATE("R1C",'Mapa final'!$O$15),"")</f>
        <v/>
      </c>
      <c r="P26" s="279" t="str">
        <f>IF(AND('Mapa final'!$Y$10="Media",'Mapa final'!$AA$10="Menor"),CONCATENATE("R1C",'Mapa final'!$O$10),"")</f>
        <v/>
      </c>
      <c r="Q26" s="280" t="str">
        <f>IF(AND('Mapa final'!$Y$11="Media",'Mapa final'!$AA$11="Menor"),CONCATENATE("R1C",'Mapa final'!$O$11),"")</f>
        <v/>
      </c>
      <c r="R26" s="280" t="str">
        <f>IF(AND('Mapa final'!$Y$12="Media",'Mapa final'!$AA$12="Menor"),CONCATENATE("R1C",'Mapa final'!$O$12),"")</f>
        <v/>
      </c>
      <c r="S26" s="280" t="str">
        <f>IF(AND('Mapa final'!$Y$13="Media",'Mapa final'!$AA$13="Menor"),CONCATENATE("R1C",'Mapa final'!$O$13),"")</f>
        <v/>
      </c>
      <c r="T26" s="280" t="str">
        <f>IF(AND('Mapa final'!$Y$14="Media",'Mapa final'!$AA$14="Menor"),CONCATENATE("R1C",'Mapa final'!$O$14),"")</f>
        <v/>
      </c>
      <c r="U26" s="281" t="str">
        <f>IF(AND('Mapa final'!$Y$15="Media",'Mapa final'!$AA$15="Menor"),CONCATENATE("R1C",'Mapa final'!$O$15),"")</f>
        <v/>
      </c>
      <c r="V26" s="279" t="str">
        <f>IF(AND('Mapa final'!$Y$10="Media",'Mapa final'!$AA$10="Moderado"),CONCATENATE("R1C",'Mapa final'!$O$10),"")</f>
        <v/>
      </c>
      <c r="W26" s="280" t="str">
        <f>IF(AND('Mapa final'!$Y$11="Media",'Mapa final'!$AA$11="Moderado"),CONCATENATE("R1C",'Mapa final'!$O$11),"")</f>
        <v/>
      </c>
      <c r="X26" s="280" t="str">
        <f>IF(AND('Mapa final'!$Y$12="Media",'Mapa final'!$AA$12="Moderado"),CONCATENATE("R1C",'Mapa final'!$O$12),"")</f>
        <v/>
      </c>
      <c r="Y26" s="280" t="str">
        <f>IF(AND('Mapa final'!$Y$13="Media",'Mapa final'!$AA$13="Moderado"),CONCATENATE("R1C",'Mapa final'!$O$13),"")</f>
        <v/>
      </c>
      <c r="Z26" s="280" t="str">
        <f>IF(AND('Mapa final'!$Y$14="Media",'Mapa final'!$AA$14="Moderado"),CONCATENATE("R1C",'Mapa final'!$O$14),"")</f>
        <v/>
      </c>
      <c r="AA26" s="281" t="str">
        <f>IF(AND('Mapa final'!$Y$15="Media",'Mapa final'!$AA$15="Moderado"),CONCATENATE("R1C",'Mapa final'!$O$15),"")</f>
        <v/>
      </c>
      <c r="AB26" s="261" t="str">
        <f>IF(AND('Mapa final'!$Y$10="Media",'Mapa final'!$AA$10="Mayor"),CONCATENATE("R1C",'Mapa final'!$O$10),"")</f>
        <v/>
      </c>
      <c r="AC26" s="262" t="str">
        <f>IF(AND('Mapa final'!$Y$11="Media",'Mapa final'!$AA$11="Mayor"),CONCATENATE("R1C",'Mapa final'!$O$11),"")</f>
        <v/>
      </c>
      <c r="AD26" s="262" t="str">
        <f>IF(AND('Mapa final'!$Y$12="Media",'Mapa final'!$AA$12="Mayor"),CONCATENATE("R1C",'Mapa final'!$O$12),"")</f>
        <v/>
      </c>
      <c r="AE26" s="262" t="str">
        <f>IF(AND('Mapa final'!$Y$13="Media",'Mapa final'!$AA$13="Mayor"),CONCATENATE("R1C",'Mapa final'!$O$13),"")</f>
        <v/>
      </c>
      <c r="AF26" s="262" t="str">
        <f>IF(AND('Mapa final'!$Y$14="Media",'Mapa final'!$AA$14="Mayor"),CONCATENATE("R1C",'Mapa final'!$O$14),"")</f>
        <v/>
      </c>
      <c r="AG26" s="263" t="str">
        <f>IF(AND('Mapa final'!$Y$15="Media",'Mapa final'!$AA$15="Mayor"),CONCATENATE("R1C",'Mapa final'!$O$15),"")</f>
        <v/>
      </c>
      <c r="AH26" s="264" t="str">
        <f>IF(AND('Mapa final'!$Y$10="Media",'Mapa final'!$AA$10="Catastrófico"),CONCATENATE("R1C",'Mapa final'!$O$10),"")</f>
        <v/>
      </c>
      <c r="AI26" s="265" t="str">
        <f>IF(AND('Mapa final'!$Y$11="Media",'Mapa final'!$AA$11="Catastrófico"),CONCATENATE("R1C",'Mapa final'!$O$11),"")</f>
        <v/>
      </c>
      <c r="AJ26" s="265" t="str">
        <f>IF(AND('Mapa final'!$Y$12="Media",'Mapa final'!$AA$12="Catastrófico"),CONCATENATE("R1C",'Mapa final'!$O$12),"")</f>
        <v/>
      </c>
      <c r="AK26" s="265" t="str">
        <f>IF(AND('Mapa final'!$Y$13="Media",'Mapa final'!$AA$13="Catastrófico"),CONCATENATE("R1C",'Mapa final'!$O$13),"")</f>
        <v/>
      </c>
      <c r="AL26" s="265" t="str">
        <f>IF(AND('Mapa final'!$Y$14="Media",'Mapa final'!$AA$14="Catastrófico"),CONCATENATE("R1C",'Mapa final'!$O$14),"")</f>
        <v/>
      </c>
      <c r="AM26" s="266" t="str">
        <f>IF(AND('Mapa final'!$Y$15="Media",'Mapa final'!$AA$15="Catastrófico"),CONCATENATE("R1C",'Mapa final'!$O$15),"")</f>
        <v/>
      </c>
      <c r="AN26" s="15"/>
      <c r="AO26" s="757" t="s">
        <v>90</v>
      </c>
      <c r="AP26" s="758"/>
      <c r="AQ26" s="758"/>
      <c r="AR26" s="758"/>
      <c r="AS26" s="758"/>
      <c r="AT26" s="75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3"/>
      <c r="C27" s="643"/>
      <c r="D27" s="644"/>
      <c r="E27" s="747"/>
      <c r="F27" s="733"/>
      <c r="G27" s="733"/>
      <c r="H27" s="733"/>
      <c r="I27" s="734"/>
      <c r="J27" s="282" t="str">
        <f>IF(AND('Mapa final'!$Y$16="Media",'Mapa final'!$AA$16="Leve"),CONCATENATE("R2C",'Mapa final'!$O$16),"")</f>
        <v/>
      </c>
      <c r="K27" s="283" t="str">
        <f>IF(AND('Mapa final'!$Y$17="Media",'Mapa final'!$AA$17="Leve"),CONCATENATE("R2C",'Mapa final'!$O$17),"")</f>
        <v/>
      </c>
      <c r="L27" s="283" t="str">
        <f>IF(AND('Mapa final'!$Y$18="Media",'Mapa final'!$AA$18="Leve"),CONCATENATE("R2C",'Mapa final'!$O$18),"")</f>
        <v/>
      </c>
      <c r="M27" s="283" t="str">
        <f>IF(AND('Mapa final'!$Y$19="Media",'Mapa final'!$AA$19="Leve"),CONCATENATE("R2C",'Mapa final'!$O$19),"")</f>
        <v/>
      </c>
      <c r="N27" s="283" t="str">
        <f>IF(AND('Mapa final'!$Y$20="Media",'Mapa final'!$AA$20="Leve"),CONCATENATE("R2C",'Mapa final'!$O$20),"")</f>
        <v/>
      </c>
      <c r="O27" s="284" t="str">
        <f>IF(AND('Mapa final'!$Y$21="Media",'Mapa final'!$AA$21="Leve"),CONCATENATE("R2C",'Mapa final'!$O$21),"")</f>
        <v/>
      </c>
      <c r="P27" s="282" t="str">
        <f>IF(AND('Mapa final'!$Y$16="Media",'Mapa final'!$AA$16="Menor"),CONCATENATE("R2C",'Mapa final'!$O$16),"")</f>
        <v/>
      </c>
      <c r="Q27" s="283" t="str">
        <f>IF(AND('Mapa final'!$Y$17="Media",'Mapa final'!$AA$17="Menor"),CONCATENATE("R2C",'Mapa final'!$O$17),"")</f>
        <v/>
      </c>
      <c r="R27" s="283" t="str">
        <f>IF(AND('Mapa final'!$Y$18="Media",'Mapa final'!$AA$18="Menor"),CONCATENATE("R2C",'Mapa final'!$O$18),"")</f>
        <v/>
      </c>
      <c r="S27" s="283" t="str">
        <f>IF(AND('Mapa final'!$Y$19="Media",'Mapa final'!$AA$19="Menor"),CONCATENATE("R2C",'Mapa final'!$O$19),"")</f>
        <v/>
      </c>
      <c r="T27" s="283" t="str">
        <f>IF(AND('Mapa final'!$Y$20="Media",'Mapa final'!$AA$20="Menor"),CONCATENATE("R2C",'Mapa final'!$O$20),"")</f>
        <v/>
      </c>
      <c r="U27" s="284" t="str">
        <f>IF(AND('Mapa final'!$Y$21="Media",'Mapa final'!$AA$21="Menor"),CONCATENATE("R2C",'Mapa final'!$O$21),"")</f>
        <v/>
      </c>
      <c r="V27" s="282" t="str">
        <f>IF(AND('Mapa final'!$Y$16="Media",'Mapa final'!$AA$16="Moderado"),CONCATENATE("R2C",'Mapa final'!$O$16),"")</f>
        <v/>
      </c>
      <c r="W27" s="283" t="str">
        <f>IF(AND('Mapa final'!$Y$17="Media",'Mapa final'!$AA$17="Moderado"),CONCATENATE("R2C",'Mapa final'!$O$17),"")</f>
        <v/>
      </c>
      <c r="X27" s="283" t="str">
        <f>IF(AND('Mapa final'!$Y$18="Media",'Mapa final'!$AA$18="Moderado"),CONCATENATE("R2C",'Mapa final'!$O$18),"")</f>
        <v/>
      </c>
      <c r="Y27" s="283" t="str">
        <f>IF(AND('Mapa final'!$Y$19="Media",'Mapa final'!$AA$19="Moderado"),CONCATENATE("R2C",'Mapa final'!$O$19),"")</f>
        <v/>
      </c>
      <c r="Z27" s="283" t="str">
        <f>IF(AND('Mapa final'!$Y$20="Media",'Mapa final'!$AA$20="Moderado"),CONCATENATE("R2C",'Mapa final'!$O$20),"")</f>
        <v/>
      </c>
      <c r="AA27" s="284" t="str">
        <f>IF(AND('Mapa final'!$Y$21="Media",'Mapa final'!$AA$21="Moderado"),CONCATENATE("R2C",'Mapa final'!$O$21),"")</f>
        <v/>
      </c>
      <c r="AB27" s="267" t="str">
        <f>IF(AND('Mapa final'!$Y$16="Media",'Mapa final'!$AA$16="Mayor"),CONCATENATE("R2C",'Mapa final'!$O$16),"")</f>
        <v/>
      </c>
      <c r="AC27" s="268" t="str">
        <f>IF(AND('Mapa final'!$Y$17="Media",'Mapa final'!$AA$17="Mayor"),CONCATENATE("R2C",'Mapa final'!$O$17),"")</f>
        <v/>
      </c>
      <c r="AD27" s="268" t="str">
        <f>IF(AND('Mapa final'!$Y$18="Media",'Mapa final'!$AA$18="Mayor"),CONCATENATE("R2C",'Mapa final'!$O$18),"")</f>
        <v/>
      </c>
      <c r="AE27" s="268" t="str">
        <f>IF(AND('Mapa final'!$Y$19="Media",'Mapa final'!$AA$19="Mayor"),CONCATENATE("R2C",'Mapa final'!$O$19),"")</f>
        <v/>
      </c>
      <c r="AF27" s="268" t="str">
        <f>IF(AND('Mapa final'!$Y$20="Media",'Mapa final'!$AA$20="Mayor"),CONCATENATE("R2C",'Mapa final'!$O$20),"")</f>
        <v/>
      </c>
      <c r="AG27" s="269" t="str">
        <f>IF(AND('Mapa final'!$Y$21="Media",'Mapa final'!$AA$21="Mayor"),CONCATENATE("R2C",'Mapa final'!$O$21),"")</f>
        <v/>
      </c>
      <c r="AH27" s="270" t="str">
        <f>IF(AND('Mapa final'!$Y$16="Media",'Mapa final'!$AA$16="Catastrófico"),CONCATENATE("R2C",'Mapa final'!$O$16),"")</f>
        <v/>
      </c>
      <c r="AI27" s="271" t="str">
        <f>IF(AND('Mapa final'!$Y$17="Media",'Mapa final'!$AA$17="Catastrófico"),CONCATENATE("R2C",'Mapa final'!$O$17),"")</f>
        <v/>
      </c>
      <c r="AJ27" s="271" t="str">
        <f>IF(AND('Mapa final'!$Y$18="Media",'Mapa final'!$AA$18="Catastrófico"),CONCATENATE("R2C",'Mapa final'!$O$18),"")</f>
        <v/>
      </c>
      <c r="AK27" s="271" t="str">
        <f>IF(AND('Mapa final'!$Y$19="Media",'Mapa final'!$AA$19="Catastrófico"),CONCATENATE("R2C",'Mapa final'!$O$19),"")</f>
        <v/>
      </c>
      <c r="AL27" s="271" t="str">
        <f>IF(AND('Mapa final'!$Y$20="Media",'Mapa final'!$AA$20="Catastrófico"),CONCATENATE("R2C",'Mapa final'!$O$20),"")</f>
        <v/>
      </c>
      <c r="AM27" s="272" t="str">
        <f>IF(AND('Mapa final'!$Y$21="Media",'Mapa final'!$AA$21="Catastrófico"),CONCATENATE("R2C",'Mapa final'!$O$21),"")</f>
        <v/>
      </c>
      <c r="AN27" s="15"/>
      <c r="AO27" s="760"/>
      <c r="AP27" s="761"/>
      <c r="AQ27" s="761"/>
      <c r="AR27" s="761"/>
      <c r="AS27" s="761"/>
      <c r="AT27" s="76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3"/>
      <c r="C28" s="643"/>
      <c r="D28" s="644"/>
      <c r="E28" s="732"/>
      <c r="F28" s="733"/>
      <c r="G28" s="733"/>
      <c r="H28" s="733"/>
      <c r="I28" s="734"/>
      <c r="J28" s="282" t="str">
        <f>IF(AND('Mapa final'!$Y$22="Media",'Mapa final'!$AA$22="Leve"),CONCATENATE("R3C",'Mapa final'!$O$22),"")</f>
        <v/>
      </c>
      <c r="K28" s="283" t="str">
        <f>IF(AND('Mapa final'!$Y$23="Media",'Mapa final'!$AA$23="Leve"),CONCATENATE("R3C",'Mapa final'!$O$23),"")</f>
        <v/>
      </c>
      <c r="L28" s="283" t="str">
        <f>IF(AND('Mapa final'!$Y$24="Media",'Mapa final'!$AA$24="Leve"),CONCATENATE("R3C",'Mapa final'!$O$24),"")</f>
        <v/>
      </c>
      <c r="M28" s="283" t="str">
        <f>IF(AND('Mapa final'!$Y$25="Media",'Mapa final'!$AA$25="Leve"),CONCATENATE("R3C",'Mapa final'!$O$25),"")</f>
        <v/>
      </c>
      <c r="N28" s="283" t="str">
        <f>IF(AND('Mapa final'!$Y$26="Media",'Mapa final'!$AA$26="Leve"),CONCATENATE("R3C",'Mapa final'!$O$26),"")</f>
        <v/>
      </c>
      <c r="O28" s="284" t="str">
        <f>IF(AND('Mapa final'!$Y$27="Media",'Mapa final'!$AA$27="Leve"),CONCATENATE("R3C",'Mapa final'!$O$27),"")</f>
        <v/>
      </c>
      <c r="P28" s="282" t="str">
        <f>IF(AND('Mapa final'!$Y$22="Media",'Mapa final'!$AA$22="Menor"),CONCATENATE("R3C",'Mapa final'!$O$22),"")</f>
        <v/>
      </c>
      <c r="Q28" s="283" t="str">
        <f>IF(AND('Mapa final'!$Y$23="Media",'Mapa final'!$AA$23="Menor"),CONCATENATE("R3C",'Mapa final'!$O$23),"")</f>
        <v/>
      </c>
      <c r="R28" s="283" t="str">
        <f>IF(AND('Mapa final'!$Y$24="Media",'Mapa final'!$AA$24="Menor"),CONCATENATE("R3C",'Mapa final'!$O$24),"")</f>
        <v/>
      </c>
      <c r="S28" s="283" t="str">
        <f>IF(AND('Mapa final'!$Y$25="Media",'Mapa final'!$AA$25="Menor"),CONCATENATE("R3C",'Mapa final'!$O$25),"")</f>
        <v/>
      </c>
      <c r="T28" s="283" t="str">
        <f>IF(AND('Mapa final'!$Y$26="Media",'Mapa final'!$AA$26="Menor"),CONCATENATE("R3C",'Mapa final'!$O$26),"")</f>
        <v/>
      </c>
      <c r="U28" s="284" t="str">
        <f>IF(AND('Mapa final'!$Y$27="Media",'Mapa final'!$AA$27="Menor"),CONCATENATE("R3C",'Mapa final'!$O$27),"")</f>
        <v/>
      </c>
      <c r="V28" s="282" t="str">
        <f>IF(AND('Mapa final'!$Y$22="Media",'Mapa final'!$AA$22="Moderado"),CONCATENATE("R3C",'Mapa final'!$O$22),"")</f>
        <v/>
      </c>
      <c r="W28" s="283" t="str">
        <f>IF(AND('Mapa final'!$Y$23="Media",'Mapa final'!$AA$23="Moderado"),CONCATENATE("R3C",'Mapa final'!$O$23),"")</f>
        <v/>
      </c>
      <c r="X28" s="283" t="str">
        <f>IF(AND('Mapa final'!$Y$24="Media",'Mapa final'!$AA$24="Moderado"),CONCATENATE("R3C",'Mapa final'!$O$24),"")</f>
        <v/>
      </c>
      <c r="Y28" s="283" t="str">
        <f>IF(AND('Mapa final'!$Y$25="Media",'Mapa final'!$AA$25="Moderado"),CONCATENATE("R3C",'Mapa final'!$O$25),"")</f>
        <v/>
      </c>
      <c r="Z28" s="283" t="str">
        <f>IF(AND('Mapa final'!$Y$26="Media",'Mapa final'!$AA$26="Moderado"),CONCATENATE("R3C",'Mapa final'!$O$26),"")</f>
        <v/>
      </c>
      <c r="AA28" s="284" t="str">
        <f>IF(AND('Mapa final'!$Y$27="Media",'Mapa final'!$AA$27="Moderado"),CONCATENATE("R3C",'Mapa final'!$O$27),"")</f>
        <v/>
      </c>
      <c r="AB28" s="267" t="str">
        <f>IF(AND('Mapa final'!$Y$22="Media",'Mapa final'!$AA$22="Mayor"),CONCATENATE("R3C",'Mapa final'!$O$22),"")</f>
        <v/>
      </c>
      <c r="AC28" s="268" t="str">
        <f>IF(AND('Mapa final'!$Y$23="Media",'Mapa final'!$AA$23="Mayor"),CONCATENATE("R3C",'Mapa final'!$O$23),"")</f>
        <v/>
      </c>
      <c r="AD28" s="268" t="str">
        <f>IF(AND('Mapa final'!$Y$24="Media",'Mapa final'!$AA$24="Mayor"),CONCATENATE("R3C",'Mapa final'!$O$24),"")</f>
        <v/>
      </c>
      <c r="AE28" s="268" t="str">
        <f>IF(AND('Mapa final'!$Y$25="Media",'Mapa final'!$AA$25="Mayor"),CONCATENATE("R3C",'Mapa final'!$O$25),"")</f>
        <v/>
      </c>
      <c r="AF28" s="268" t="str">
        <f>IF(AND('Mapa final'!$Y$26="Media",'Mapa final'!$AA$26="Mayor"),CONCATENATE("R3C",'Mapa final'!$O$26),"")</f>
        <v/>
      </c>
      <c r="AG28" s="269" t="str">
        <f>IF(AND('Mapa final'!$Y$27="Media",'Mapa final'!$AA$27="Mayor"),CONCATENATE("R3C",'Mapa final'!$O$27),"")</f>
        <v/>
      </c>
      <c r="AH28" s="270" t="str">
        <f>IF(AND('Mapa final'!$Y$22="Media",'Mapa final'!$AA$22="Catastrófico"),CONCATENATE("R3C",'Mapa final'!$O$22),"")</f>
        <v/>
      </c>
      <c r="AI28" s="271" t="str">
        <f>IF(AND('Mapa final'!$Y$23="Media",'Mapa final'!$AA$23="Catastrófico"),CONCATENATE("R3C",'Mapa final'!$O$23),"")</f>
        <v/>
      </c>
      <c r="AJ28" s="271" t="str">
        <f>IF(AND('Mapa final'!$Y$24="Media",'Mapa final'!$AA$24="Catastrófico"),CONCATENATE("R3C",'Mapa final'!$O$24),"")</f>
        <v/>
      </c>
      <c r="AK28" s="271" t="str">
        <f>IF(AND('Mapa final'!$Y$25="Media",'Mapa final'!$AA$25="Catastrófico"),CONCATENATE("R3C",'Mapa final'!$O$25),"")</f>
        <v/>
      </c>
      <c r="AL28" s="271" t="str">
        <f>IF(AND('Mapa final'!$Y$26="Media",'Mapa final'!$AA$26="Catastrófico"),CONCATENATE("R3C",'Mapa final'!$O$26),"")</f>
        <v/>
      </c>
      <c r="AM28" s="272" t="str">
        <f>IF(AND('Mapa final'!$Y$27="Media",'Mapa final'!$AA$27="Catastrófico"),CONCATENATE("R3C",'Mapa final'!$O$27),"")</f>
        <v/>
      </c>
      <c r="AN28" s="15"/>
      <c r="AO28" s="760"/>
      <c r="AP28" s="761"/>
      <c r="AQ28" s="761"/>
      <c r="AR28" s="761"/>
      <c r="AS28" s="761"/>
      <c r="AT28" s="76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3"/>
      <c r="C29" s="643"/>
      <c r="D29" s="644"/>
      <c r="E29" s="732"/>
      <c r="F29" s="733"/>
      <c r="G29" s="733"/>
      <c r="H29" s="733"/>
      <c r="I29" s="734"/>
      <c r="J29" s="282" t="str">
        <f>IF(AND('Mapa final'!$Y$28="Media",'Mapa final'!$AA$28="Leve"),CONCATENATE("R4C",'Mapa final'!$O$28),"")</f>
        <v/>
      </c>
      <c r="K29" s="283" t="str">
        <f>IF(AND('Mapa final'!$Y$29="Media",'Mapa final'!$AA$29="Leve"),CONCATENATE("R4C",'Mapa final'!$O$29),"")</f>
        <v/>
      </c>
      <c r="L29" s="283" t="str">
        <f>IF(AND('Mapa final'!$Y$30="Media",'Mapa final'!$AA$30="Leve"),CONCATENATE("R4C",'Mapa final'!$O$30),"")</f>
        <v/>
      </c>
      <c r="M29" s="283" t="str">
        <f>IF(AND('Mapa final'!$Y$31="Media",'Mapa final'!$AA$31="Leve"),CONCATENATE("R4C",'Mapa final'!$O$31),"")</f>
        <v/>
      </c>
      <c r="N29" s="283" t="str">
        <f>IF(AND('Mapa final'!$Y$32="Media",'Mapa final'!$AA$32="Leve"),CONCATENATE("R4C",'Mapa final'!$O$32),"")</f>
        <v/>
      </c>
      <c r="O29" s="284" t="str">
        <f>IF(AND('Mapa final'!$Y$33="Media",'Mapa final'!$AA$33="Leve"),CONCATENATE("R4C",'Mapa final'!$O$33),"")</f>
        <v/>
      </c>
      <c r="P29" s="282" t="str">
        <f>IF(AND('Mapa final'!$Y$28="Media",'Mapa final'!$AA$28="Menor"),CONCATENATE("R4C",'Mapa final'!$O$28),"")</f>
        <v/>
      </c>
      <c r="Q29" s="283" t="str">
        <f>IF(AND('Mapa final'!$Y$29="Media",'Mapa final'!$AA$29="Menor"),CONCATENATE("R4C",'Mapa final'!$O$29),"")</f>
        <v/>
      </c>
      <c r="R29" s="283" t="str">
        <f>IF(AND('Mapa final'!$Y$30="Media",'Mapa final'!$AA$30="Menor"),CONCATENATE("R4C",'Mapa final'!$O$30),"")</f>
        <v/>
      </c>
      <c r="S29" s="283" t="str">
        <f>IF(AND('Mapa final'!$Y$31="Media",'Mapa final'!$AA$31="Menor"),CONCATENATE("R4C",'Mapa final'!$O$31),"")</f>
        <v/>
      </c>
      <c r="T29" s="283" t="str">
        <f>IF(AND('Mapa final'!$Y$32="Media",'Mapa final'!$AA$32="Menor"),CONCATENATE("R4C",'Mapa final'!$O$32),"")</f>
        <v/>
      </c>
      <c r="U29" s="284" t="str">
        <f>IF(AND('Mapa final'!$Y$33="Media",'Mapa final'!$AA$33="Menor"),CONCATENATE("R4C",'Mapa final'!$O$33),"")</f>
        <v/>
      </c>
      <c r="V29" s="282" t="str">
        <f>IF(AND('Mapa final'!$Y$28="Media",'Mapa final'!$AA$28="Moderado"),CONCATENATE("R4C",'Mapa final'!$O$28),"")</f>
        <v/>
      </c>
      <c r="W29" s="283" t="str">
        <f>IF(AND('Mapa final'!$Y$29="Media",'Mapa final'!$AA$29="Moderado"),CONCATENATE("R4C",'Mapa final'!$O$29),"")</f>
        <v/>
      </c>
      <c r="X29" s="283" t="str">
        <f>IF(AND('Mapa final'!$Y$30="Media",'Mapa final'!$AA$30="Moderado"),CONCATENATE("R4C",'Mapa final'!$O$30),"")</f>
        <v/>
      </c>
      <c r="Y29" s="283" t="str">
        <f>IF(AND('Mapa final'!$Y$31="Media",'Mapa final'!$AA$31="Moderado"),CONCATENATE("R4C",'Mapa final'!$O$31),"")</f>
        <v/>
      </c>
      <c r="Z29" s="283" t="str">
        <f>IF(AND('Mapa final'!$Y$32="Media",'Mapa final'!$AA$32="Moderado"),CONCATENATE("R4C",'Mapa final'!$O$32),"")</f>
        <v/>
      </c>
      <c r="AA29" s="284" t="str">
        <f>IF(AND('Mapa final'!$Y$33="Media",'Mapa final'!$AA$33="Moderado"),CONCATENATE("R4C",'Mapa final'!$O$33),"")</f>
        <v/>
      </c>
      <c r="AB29" s="267" t="str">
        <f>IF(AND('Mapa final'!$Y$28="Media",'Mapa final'!$AA$28="Mayor"),CONCATENATE("R4C",'Mapa final'!$O$28),"")</f>
        <v/>
      </c>
      <c r="AC29" s="268" t="str">
        <f>IF(AND('Mapa final'!$Y$29="Media",'Mapa final'!$AA$29="Mayor"),CONCATENATE("R4C",'Mapa final'!$O$29),"")</f>
        <v/>
      </c>
      <c r="AD29" s="268" t="str">
        <f>IF(AND('Mapa final'!$Y$30="Media",'Mapa final'!$AA$30="Mayor"),CONCATENATE("R4C",'Mapa final'!$O$30),"")</f>
        <v/>
      </c>
      <c r="AE29" s="268" t="str">
        <f>IF(AND('Mapa final'!$Y$31="Media",'Mapa final'!$AA$31="Mayor"),CONCATENATE("R4C",'Mapa final'!$O$31),"")</f>
        <v/>
      </c>
      <c r="AF29" s="268" t="str">
        <f>IF(AND('Mapa final'!$Y$32="Media",'Mapa final'!$AA$32="Mayor"),CONCATENATE("R4C",'Mapa final'!$O$32),"")</f>
        <v/>
      </c>
      <c r="AG29" s="269" t="str">
        <f>IF(AND('Mapa final'!$Y$33="Media",'Mapa final'!$AA$33="Mayor"),CONCATENATE("R4C",'Mapa final'!$O$33),"")</f>
        <v/>
      </c>
      <c r="AH29" s="270" t="str">
        <f>IF(AND('Mapa final'!$Y$28="Media",'Mapa final'!$AA$28="Catastrófico"),CONCATENATE("R4C",'Mapa final'!$O$28),"")</f>
        <v/>
      </c>
      <c r="AI29" s="271" t="str">
        <f>IF(AND('Mapa final'!$Y$29="Media",'Mapa final'!$AA$29="Catastrófico"),CONCATENATE("R4C",'Mapa final'!$O$29),"")</f>
        <v/>
      </c>
      <c r="AJ29" s="271" t="str">
        <f>IF(AND('Mapa final'!$Y$30="Media",'Mapa final'!$AA$30="Catastrófico"),CONCATENATE("R4C",'Mapa final'!$O$30),"")</f>
        <v/>
      </c>
      <c r="AK29" s="271" t="str">
        <f>IF(AND('Mapa final'!$Y$31="Media",'Mapa final'!$AA$31="Catastrófico"),CONCATENATE("R4C",'Mapa final'!$O$31),"")</f>
        <v/>
      </c>
      <c r="AL29" s="271" t="str">
        <f>IF(AND('Mapa final'!$Y$32="Media",'Mapa final'!$AA$32="Catastrófico"),CONCATENATE("R4C",'Mapa final'!$O$32),"")</f>
        <v/>
      </c>
      <c r="AM29" s="272" t="str">
        <f>IF(AND('Mapa final'!$Y$33="Media",'Mapa final'!$AA$33="Catastrófico"),CONCATENATE("R4C",'Mapa final'!$O$33),"")</f>
        <v/>
      </c>
      <c r="AN29" s="15"/>
      <c r="AO29" s="760"/>
      <c r="AP29" s="761"/>
      <c r="AQ29" s="761"/>
      <c r="AR29" s="761"/>
      <c r="AS29" s="761"/>
      <c r="AT29" s="76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3"/>
      <c r="C30" s="643"/>
      <c r="D30" s="644"/>
      <c r="E30" s="732"/>
      <c r="F30" s="733"/>
      <c r="G30" s="733"/>
      <c r="H30" s="733"/>
      <c r="I30" s="734"/>
      <c r="J30" s="282" t="str">
        <f>IF(AND('Mapa final'!$Y$34="Media",'Mapa final'!$AA$34="Leve"),CONCATENATE("R5C",'Mapa final'!$O$34),"")</f>
        <v/>
      </c>
      <c r="K30" s="283" t="str">
        <f>IF(AND('Mapa final'!$Y$35="Media",'Mapa final'!$AA$35="Leve"),CONCATENATE("R5C",'Mapa final'!$O$35),"")</f>
        <v/>
      </c>
      <c r="L30" s="283" t="str">
        <f>IF(AND('Mapa final'!$Y$36="Media",'Mapa final'!$AA$36="Leve"),CONCATENATE("R5C",'Mapa final'!$O$36),"")</f>
        <v/>
      </c>
      <c r="M30" s="283" t="str">
        <f>IF(AND('Mapa final'!$Y$37="Media",'Mapa final'!$AA$37="Leve"),CONCATENATE("R5C",'Mapa final'!$O$37),"")</f>
        <v/>
      </c>
      <c r="N30" s="283" t="str">
        <f>IF(AND('Mapa final'!$Y$38="Media",'Mapa final'!$AA$38="Leve"),CONCATENATE("R5C",'Mapa final'!$O$38),"")</f>
        <v/>
      </c>
      <c r="O30" s="284" t="str">
        <f>IF(AND('Mapa final'!$Y$39="Media",'Mapa final'!$AA$39="Leve"),CONCATENATE("R5C",'Mapa final'!$O$39),"")</f>
        <v/>
      </c>
      <c r="P30" s="282" t="str">
        <f>IF(AND('Mapa final'!$Y$34="Media",'Mapa final'!$AA$34="Menor"),CONCATENATE("R5C",'Mapa final'!$O$34),"")</f>
        <v/>
      </c>
      <c r="Q30" s="283" t="str">
        <f>IF(AND('Mapa final'!$Y$35="Media",'Mapa final'!$AA$35="Menor"),CONCATENATE("R5C",'Mapa final'!$O$35),"")</f>
        <v/>
      </c>
      <c r="R30" s="283" t="str">
        <f>IF(AND('Mapa final'!$Y$36="Media",'Mapa final'!$AA$36="Menor"),CONCATENATE("R5C",'Mapa final'!$O$36),"")</f>
        <v/>
      </c>
      <c r="S30" s="283" t="str">
        <f>IF(AND('Mapa final'!$Y$37="Media",'Mapa final'!$AA$37="Menor"),CONCATENATE("R5C",'Mapa final'!$O$37),"")</f>
        <v/>
      </c>
      <c r="T30" s="283" t="str">
        <f>IF(AND('Mapa final'!$Y$38="Media",'Mapa final'!$AA$38="Menor"),CONCATENATE("R5C",'Mapa final'!$O$38),"")</f>
        <v/>
      </c>
      <c r="U30" s="284" t="str">
        <f>IF(AND('Mapa final'!$Y$39="Media",'Mapa final'!$AA$39="Menor"),CONCATENATE("R5C",'Mapa final'!$O$39),"")</f>
        <v/>
      </c>
      <c r="V30" s="282" t="str">
        <f>IF(AND('Mapa final'!$Y$34="Media",'Mapa final'!$AA$34="Moderado"),CONCATENATE("R5C",'Mapa final'!$O$34),"")</f>
        <v/>
      </c>
      <c r="W30" s="283" t="str">
        <f>IF(AND('Mapa final'!$Y$35="Media",'Mapa final'!$AA$35="Moderado"),CONCATENATE("R5C",'Mapa final'!$O$35),"")</f>
        <v/>
      </c>
      <c r="X30" s="283" t="str">
        <f>IF(AND('Mapa final'!$Y$36="Media",'Mapa final'!$AA$36="Moderado"),CONCATENATE("R5C",'Mapa final'!$O$36),"")</f>
        <v/>
      </c>
      <c r="Y30" s="283" t="str">
        <f>IF(AND('Mapa final'!$Y$37="Media",'Mapa final'!$AA$37="Moderado"),CONCATENATE("R5C",'Mapa final'!$O$37),"")</f>
        <v/>
      </c>
      <c r="Z30" s="283" t="str">
        <f>IF(AND('Mapa final'!$Y$38="Media",'Mapa final'!$AA$38="Moderado"),CONCATENATE("R5C",'Mapa final'!$O$38),"")</f>
        <v/>
      </c>
      <c r="AA30" s="284" t="str">
        <f>IF(AND('Mapa final'!$Y$39="Media",'Mapa final'!$AA$39="Moderado"),CONCATENATE("R5C",'Mapa final'!$O$39),"")</f>
        <v/>
      </c>
      <c r="AB30" s="267" t="str">
        <f>IF(AND('Mapa final'!$Y$34="Media",'Mapa final'!$AA$34="Mayor"),CONCATENATE("R5C",'Mapa final'!$O$34),"")</f>
        <v/>
      </c>
      <c r="AC30" s="268" t="str">
        <f>IF(AND('Mapa final'!$Y$35="Media",'Mapa final'!$AA$35="Mayor"),CONCATENATE("R5C",'Mapa final'!$O$35),"")</f>
        <v/>
      </c>
      <c r="AD30" s="268" t="str">
        <f>IF(AND('Mapa final'!$Y$36="Media",'Mapa final'!$AA$36="Mayor"),CONCATENATE("R5C",'Mapa final'!$O$36),"")</f>
        <v/>
      </c>
      <c r="AE30" s="268" t="str">
        <f>IF(AND('Mapa final'!$Y$37="Media",'Mapa final'!$AA$37="Mayor"),CONCATENATE("R5C",'Mapa final'!$O$37),"")</f>
        <v/>
      </c>
      <c r="AF30" s="268" t="str">
        <f>IF(AND('Mapa final'!$Y$38="Media",'Mapa final'!$AA$38="Mayor"),CONCATENATE("R5C",'Mapa final'!$O$38),"")</f>
        <v/>
      </c>
      <c r="AG30" s="269" t="str">
        <f>IF(AND('Mapa final'!$Y$39="Media",'Mapa final'!$AA$39="Mayor"),CONCATENATE("R5C",'Mapa final'!$O$39),"")</f>
        <v/>
      </c>
      <c r="AH30" s="270" t="str">
        <f>IF(AND('Mapa final'!$Y$34="Media",'Mapa final'!$AA$34="Catastrófico"),CONCATENATE("R5C",'Mapa final'!$O$34),"")</f>
        <v/>
      </c>
      <c r="AI30" s="271" t="str">
        <f>IF(AND('Mapa final'!$Y$35="Media",'Mapa final'!$AA$35="Catastrófico"),CONCATENATE("R5C",'Mapa final'!$O$35),"")</f>
        <v/>
      </c>
      <c r="AJ30" s="271" t="str">
        <f>IF(AND('Mapa final'!$Y$36="Media",'Mapa final'!$AA$36="Catastrófico"),CONCATENATE("R5C",'Mapa final'!$O$36),"")</f>
        <v/>
      </c>
      <c r="AK30" s="271" t="str">
        <f>IF(AND('Mapa final'!$Y$37="Media",'Mapa final'!$AA$37="Catastrófico"),CONCATENATE("R5C",'Mapa final'!$O$37),"")</f>
        <v/>
      </c>
      <c r="AL30" s="271" t="str">
        <f>IF(AND('Mapa final'!$Y$38="Media",'Mapa final'!$AA$38="Catastrófico"),CONCATENATE("R5C",'Mapa final'!$O$38),"")</f>
        <v/>
      </c>
      <c r="AM30" s="272" t="str">
        <f>IF(AND('Mapa final'!$Y$39="Media",'Mapa final'!$AA$39="Catastrófico"),CONCATENATE("R5C",'Mapa final'!$O$39),"")</f>
        <v/>
      </c>
      <c r="AN30" s="15"/>
      <c r="AO30" s="760"/>
      <c r="AP30" s="761"/>
      <c r="AQ30" s="761"/>
      <c r="AR30" s="761"/>
      <c r="AS30" s="761"/>
      <c r="AT30" s="76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3"/>
      <c r="C31" s="643"/>
      <c r="D31" s="644"/>
      <c r="E31" s="732"/>
      <c r="F31" s="733"/>
      <c r="G31" s="733"/>
      <c r="H31" s="733"/>
      <c r="I31" s="734"/>
      <c r="J31" s="282" t="str">
        <f>IF(AND('Mapa final'!$Y$40="Media",'Mapa final'!$AA$40="Leve"),CONCATENATE("R6C",'Mapa final'!$O$40),"")</f>
        <v/>
      </c>
      <c r="K31" s="283" t="str">
        <f>IF(AND('Mapa final'!$Y$41="Media",'Mapa final'!$AA$41="Leve"),CONCATENATE("R6C",'Mapa final'!$O$41),"")</f>
        <v/>
      </c>
      <c r="L31" s="283" t="str">
        <f>IF(AND('Mapa final'!$Y$42="Media",'Mapa final'!$AA$42="Leve"),CONCATENATE("R6C",'Mapa final'!$O$42),"")</f>
        <v/>
      </c>
      <c r="M31" s="283" t="str">
        <f>IF(AND('Mapa final'!$Y$43="Media",'Mapa final'!$AA$43="Leve"),CONCATENATE("R6C",'Mapa final'!$O$43),"")</f>
        <v/>
      </c>
      <c r="N31" s="283" t="str">
        <f>IF(AND('Mapa final'!$Y$44="Media",'Mapa final'!$AA$44="Leve"),CONCATENATE("R6C",'Mapa final'!$O$44),"")</f>
        <v/>
      </c>
      <c r="O31" s="284" t="str">
        <f>IF(AND('Mapa final'!$Y$45="Media",'Mapa final'!$AA$45="Leve"),CONCATENATE("R6C",'Mapa final'!$O$45),"")</f>
        <v/>
      </c>
      <c r="P31" s="282" t="str">
        <f>IF(AND('Mapa final'!$Y$40="Media",'Mapa final'!$AA$40="Menor"),CONCATENATE("R6C",'Mapa final'!$O$40),"")</f>
        <v/>
      </c>
      <c r="Q31" s="283" t="str">
        <f>IF(AND('Mapa final'!$Y$41="Media",'Mapa final'!$AA$41="Menor"),CONCATENATE("R6C",'Mapa final'!$O$41),"")</f>
        <v/>
      </c>
      <c r="R31" s="283" t="str">
        <f>IF(AND('Mapa final'!$Y$42="Media",'Mapa final'!$AA$42="Menor"),CONCATENATE("R6C",'Mapa final'!$O$42),"")</f>
        <v/>
      </c>
      <c r="S31" s="283" t="str">
        <f>IF(AND('Mapa final'!$Y$43="Media",'Mapa final'!$AA$43="Menor"),CONCATENATE("R6C",'Mapa final'!$O$43),"")</f>
        <v/>
      </c>
      <c r="T31" s="283" t="str">
        <f>IF(AND('Mapa final'!$Y$44="Media",'Mapa final'!$AA$44="Menor"),CONCATENATE("R6C",'Mapa final'!$O$44),"")</f>
        <v/>
      </c>
      <c r="U31" s="284" t="str">
        <f>IF(AND('Mapa final'!$Y$45="Media",'Mapa final'!$AA$45="Menor"),CONCATENATE("R6C",'Mapa final'!$O$45),"")</f>
        <v/>
      </c>
      <c r="V31" s="282" t="str">
        <f>IF(AND('Mapa final'!$Y$40="Media",'Mapa final'!$AA$40="Moderado"),CONCATENATE("R6C",'Mapa final'!$O$40),"")</f>
        <v/>
      </c>
      <c r="W31" s="283" t="str">
        <f>IF(AND('Mapa final'!$Y$41="Media",'Mapa final'!$AA$41="Moderado"),CONCATENATE("R6C",'Mapa final'!$O$41),"")</f>
        <v/>
      </c>
      <c r="X31" s="283" t="str">
        <f>IF(AND('Mapa final'!$Y$42="Media",'Mapa final'!$AA$42="Moderado"),CONCATENATE("R6C",'Mapa final'!$O$42),"")</f>
        <v/>
      </c>
      <c r="Y31" s="283" t="str">
        <f>IF(AND('Mapa final'!$Y$43="Media",'Mapa final'!$AA$43="Moderado"),CONCATENATE("R6C",'Mapa final'!$O$43),"")</f>
        <v/>
      </c>
      <c r="Z31" s="283" t="str">
        <f>IF(AND('Mapa final'!$Y$44="Media",'Mapa final'!$AA$44="Moderado"),CONCATENATE("R6C",'Mapa final'!$O$44),"")</f>
        <v/>
      </c>
      <c r="AA31" s="284" t="str">
        <f>IF(AND('Mapa final'!$Y$45="Media",'Mapa final'!$AA$45="Moderado"),CONCATENATE("R6C",'Mapa final'!$O$45),"")</f>
        <v/>
      </c>
      <c r="AB31" s="267" t="str">
        <f>IF(AND('Mapa final'!$Y$40="Media",'Mapa final'!$AA$40="Mayor"),CONCATENATE("R6C",'Mapa final'!$O$40),"")</f>
        <v/>
      </c>
      <c r="AC31" s="268" t="str">
        <f>IF(AND('Mapa final'!$Y$41="Media",'Mapa final'!$AA$41="Mayor"),CONCATENATE("R6C",'Mapa final'!$O$41),"")</f>
        <v/>
      </c>
      <c r="AD31" s="268" t="str">
        <f>IF(AND('Mapa final'!$Y$42="Media",'Mapa final'!$AA$42="Mayor"),CONCATENATE("R6C",'Mapa final'!$O$42),"")</f>
        <v/>
      </c>
      <c r="AE31" s="268" t="str">
        <f>IF(AND('Mapa final'!$Y$43="Media",'Mapa final'!$AA$43="Mayor"),CONCATENATE("R6C",'Mapa final'!$O$43),"")</f>
        <v/>
      </c>
      <c r="AF31" s="268" t="str">
        <f>IF(AND('Mapa final'!$Y$44="Media",'Mapa final'!$AA$44="Mayor"),CONCATENATE("R6C",'Mapa final'!$O$44),"")</f>
        <v/>
      </c>
      <c r="AG31" s="269" t="str">
        <f>IF(AND('Mapa final'!$Y$45="Media",'Mapa final'!$AA$45="Mayor"),CONCATENATE("R6C",'Mapa final'!$O$45),"")</f>
        <v/>
      </c>
      <c r="AH31" s="270" t="str">
        <f>IF(AND('Mapa final'!$Y$40="Media",'Mapa final'!$AA$40="Catastrófico"),CONCATENATE("R6C",'Mapa final'!$O$40),"")</f>
        <v/>
      </c>
      <c r="AI31" s="271" t="str">
        <f>IF(AND('Mapa final'!$Y$41="Media",'Mapa final'!$AA$41="Catastrófico"),CONCATENATE("R6C",'Mapa final'!$O$41),"")</f>
        <v/>
      </c>
      <c r="AJ31" s="271" t="str">
        <f>IF(AND('Mapa final'!$Y$42="Media",'Mapa final'!$AA$42="Catastrófico"),CONCATENATE("R6C",'Mapa final'!$O$42),"")</f>
        <v/>
      </c>
      <c r="AK31" s="271" t="str">
        <f>IF(AND('Mapa final'!$Y$43="Media",'Mapa final'!$AA$43="Catastrófico"),CONCATENATE("R6C",'Mapa final'!$O$43),"")</f>
        <v/>
      </c>
      <c r="AL31" s="271" t="str">
        <f>IF(AND('Mapa final'!$Y$44="Media",'Mapa final'!$AA$44="Catastrófico"),CONCATENATE("R6C",'Mapa final'!$O$44),"")</f>
        <v/>
      </c>
      <c r="AM31" s="272" t="str">
        <f>IF(AND('Mapa final'!$Y$45="Media",'Mapa final'!$AA$45="Catastrófico"),CONCATENATE("R6C",'Mapa final'!$O$45),"")</f>
        <v/>
      </c>
      <c r="AN31" s="15"/>
      <c r="AO31" s="760"/>
      <c r="AP31" s="761"/>
      <c r="AQ31" s="761"/>
      <c r="AR31" s="761"/>
      <c r="AS31" s="761"/>
      <c r="AT31" s="76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3"/>
      <c r="C32" s="643"/>
      <c r="D32" s="644"/>
      <c r="E32" s="732"/>
      <c r="F32" s="733"/>
      <c r="G32" s="733"/>
      <c r="H32" s="733"/>
      <c r="I32" s="734"/>
      <c r="J32" s="282" t="str">
        <f>IF(AND('Mapa final'!$Y$46="Media",'Mapa final'!$AA$46="Leve"),CONCATENATE("R7C",'Mapa final'!$O$46),"")</f>
        <v/>
      </c>
      <c r="K32" s="283" t="str">
        <f>IF(AND('Mapa final'!$Y$47="Media",'Mapa final'!$AA$47="Leve"),CONCATENATE("R7C",'Mapa final'!$O$47),"")</f>
        <v/>
      </c>
      <c r="L32" s="283" t="str">
        <f>IF(AND('Mapa final'!$Y$48="Media",'Mapa final'!$AA$48="Leve"),CONCATENATE("R7C",'Mapa final'!$O$48),"")</f>
        <v/>
      </c>
      <c r="M32" s="283" t="str">
        <f>IF(AND('Mapa final'!$Y$49="Media",'Mapa final'!$AA$49="Leve"),CONCATENATE("R7C",'Mapa final'!$O$49),"")</f>
        <v/>
      </c>
      <c r="N32" s="283" t="str">
        <f>IF(AND('Mapa final'!$Y$50="Media",'Mapa final'!$AA$50="Leve"),CONCATENATE("R7C",'Mapa final'!$O$50),"")</f>
        <v/>
      </c>
      <c r="O32" s="284" t="str">
        <f>IF(AND('Mapa final'!$Y$51="Media",'Mapa final'!$AA$51="Leve"),CONCATENATE("R7C",'Mapa final'!$O$51),"")</f>
        <v/>
      </c>
      <c r="P32" s="282" t="str">
        <f>IF(AND('Mapa final'!$Y$46="Media",'Mapa final'!$AA$46="Menor"),CONCATENATE("R7C",'Mapa final'!$O$46),"")</f>
        <v/>
      </c>
      <c r="Q32" s="283" t="str">
        <f>IF(AND('Mapa final'!$Y$47="Media",'Mapa final'!$AA$47="Menor"),CONCATENATE("R7C",'Mapa final'!$O$47),"")</f>
        <v/>
      </c>
      <c r="R32" s="283" t="str">
        <f>IF(AND('Mapa final'!$Y$48="Media",'Mapa final'!$AA$48="Menor"),CONCATENATE("R7C",'Mapa final'!$O$48),"")</f>
        <v/>
      </c>
      <c r="S32" s="283" t="str">
        <f>IF(AND('Mapa final'!$Y$49="Media",'Mapa final'!$AA$49="Menor"),CONCATENATE("R7C",'Mapa final'!$O$49),"")</f>
        <v/>
      </c>
      <c r="T32" s="283" t="str">
        <f>IF(AND('Mapa final'!$Y$50="Media",'Mapa final'!$AA$50="Menor"),CONCATENATE("R7C",'Mapa final'!$O$50),"")</f>
        <v/>
      </c>
      <c r="U32" s="284" t="str">
        <f>IF(AND('Mapa final'!$Y$51="Media",'Mapa final'!$AA$51="Menor"),CONCATENATE("R7C",'Mapa final'!$O$51),"")</f>
        <v/>
      </c>
      <c r="V32" s="282" t="str">
        <f>IF(AND('Mapa final'!$Y$46="Media",'Mapa final'!$AA$46="Moderado"),CONCATENATE("R7C",'Mapa final'!$O$46),"")</f>
        <v/>
      </c>
      <c r="W32" s="283" t="str">
        <f>IF(AND('Mapa final'!$Y$47="Media",'Mapa final'!$AA$47="Moderado"),CONCATENATE("R7C",'Mapa final'!$O$47),"")</f>
        <v/>
      </c>
      <c r="X32" s="283" t="str">
        <f>IF(AND('Mapa final'!$Y$48="Media",'Mapa final'!$AA$48="Moderado"),CONCATENATE("R7C",'Mapa final'!$O$48),"")</f>
        <v/>
      </c>
      <c r="Y32" s="283" t="str">
        <f>IF(AND('Mapa final'!$Y$49="Media",'Mapa final'!$AA$49="Moderado"),CONCATENATE("R7C",'Mapa final'!$O$49),"")</f>
        <v/>
      </c>
      <c r="Z32" s="283" t="str">
        <f>IF(AND('Mapa final'!$Y$50="Media",'Mapa final'!$AA$50="Moderado"),CONCATENATE("R7C",'Mapa final'!$O$50),"")</f>
        <v/>
      </c>
      <c r="AA32" s="284" t="str">
        <f>IF(AND('Mapa final'!$Y$51="Media",'Mapa final'!$AA$51="Moderado"),CONCATENATE("R7C",'Mapa final'!$O$51),"")</f>
        <v/>
      </c>
      <c r="AB32" s="267" t="str">
        <f>IF(AND('Mapa final'!$Y$46="Media",'Mapa final'!$AA$46="Mayor"),CONCATENATE("R7C",'Mapa final'!$O$46),"")</f>
        <v/>
      </c>
      <c r="AC32" s="268" t="str">
        <f>IF(AND('Mapa final'!$Y$47="Media",'Mapa final'!$AA$47="Mayor"),CONCATENATE("R7C",'Mapa final'!$O$47),"")</f>
        <v/>
      </c>
      <c r="AD32" s="268" t="str">
        <f>IF(AND('Mapa final'!$Y$48="Media",'Mapa final'!$AA$48="Mayor"),CONCATENATE("R7C",'Mapa final'!$O$48),"")</f>
        <v/>
      </c>
      <c r="AE32" s="268" t="str">
        <f>IF(AND('Mapa final'!$Y$49="Media",'Mapa final'!$AA$49="Mayor"),CONCATENATE("R7C",'Mapa final'!$O$49),"")</f>
        <v/>
      </c>
      <c r="AF32" s="268" t="str">
        <f>IF(AND('Mapa final'!$Y$50="Media",'Mapa final'!$AA$50="Mayor"),CONCATENATE("R7C",'Mapa final'!$O$50),"")</f>
        <v/>
      </c>
      <c r="AG32" s="269" t="str">
        <f>IF(AND('Mapa final'!$Y$51="Media",'Mapa final'!$AA$51="Mayor"),CONCATENATE("R7C",'Mapa final'!$O$51),"")</f>
        <v/>
      </c>
      <c r="AH32" s="270" t="str">
        <f>IF(AND('Mapa final'!$Y$46="Media",'Mapa final'!$AA$46="Catastrófico"),CONCATENATE("R7C",'Mapa final'!$O$46),"")</f>
        <v/>
      </c>
      <c r="AI32" s="271" t="str">
        <f>IF(AND('Mapa final'!$Y$47="Media",'Mapa final'!$AA$47="Catastrófico"),CONCATENATE("R7C",'Mapa final'!$O$47),"")</f>
        <v/>
      </c>
      <c r="AJ32" s="271" t="str">
        <f>IF(AND('Mapa final'!$Y$48="Media",'Mapa final'!$AA$48="Catastrófico"),CONCATENATE("R7C",'Mapa final'!$O$48),"")</f>
        <v/>
      </c>
      <c r="AK32" s="271" t="str">
        <f>IF(AND('Mapa final'!$Y$49="Media",'Mapa final'!$AA$49="Catastrófico"),CONCATENATE("R7C",'Mapa final'!$O$49),"")</f>
        <v/>
      </c>
      <c r="AL32" s="271" t="str">
        <f>IF(AND('Mapa final'!$Y$50="Media",'Mapa final'!$AA$50="Catastrófico"),CONCATENATE("R7C",'Mapa final'!$O$50),"")</f>
        <v/>
      </c>
      <c r="AM32" s="272" t="str">
        <f>IF(AND('Mapa final'!$Y$51="Media",'Mapa final'!$AA$51="Catastrófico"),CONCATENATE("R7C",'Mapa final'!$O$51),"")</f>
        <v/>
      </c>
      <c r="AN32" s="15"/>
      <c r="AO32" s="760"/>
      <c r="AP32" s="761"/>
      <c r="AQ32" s="761"/>
      <c r="AR32" s="761"/>
      <c r="AS32" s="761"/>
      <c r="AT32" s="76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3"/>
      <c r="C33" s="643"/>
      <c r="D33" s="644"/>
      <c r="E33" s="732"/>
      <c r="F33" s="733"/>
      <c r="G33" s="733"/>
      <c r="H33" s="733"/>
      <c r="I33" s="734"/>
      <c r="J33" s="282" t="str">
        <f>IF(AND('Mapa final'!$Y$52="Media",'Mapa final'!$AA$52="Leve"),CONCATENATE("R8C",'Mapa final'!$O$52),"")</f>
        <v/>
      </c>
      <c r="K33" s="283" t="str">
        <f>IF(AND('Mapa final'!$Y$53="Media",'Mapa final'!$AA$53="Leve"),CONCATENATE("R8C",'Mapa final'!$O$53),"")</f>
        <v/>
      </c>
      <c r="L33" s="283" t="str">
        <f>IF(AND('Mapa final'!$Y$54="Media",'Mapa final'!$AA$54="Leve"),CONCATENATE("R8C",'Mapa final'!$O$54),"")</f>
        <v/>
      </c>
      <c r="M33" s="283" t="str">
        <f>IF(AND('Mapa final'!$Y$55="Media",'Mapa final'!$AA$55="Leve"),CONCATENATE("R8C",'Mapa final'!$O$55),"")</f>
        <v/>
      </c>
      <c r="N33" s="283" t="str">
        <f>IF(AND('Mapa final'!$Y$56="Media",'Mapa final'!$AA$56="Leve"),CONCATENATE("R8C",'Mapa final'!$O$56),"")</f>
        <v/>
      </c>
      <c r="O33" s="284" t="str">
        <f>IF(AND('Mapa final'!$Y$57="Media",'Mapa final'!$AA$57="Leve"),CONCATENATE("R8C",'Mapa final'!$O$57),"")</f>
        <v/>
      </c>
      <c r="P33" s="282" t="str">
        <f>IF(AND('Mapa final'!$Y$52="Media",'Mapa final'!$AA$52="Menor"),CONCATENATE("R8C",'Mapa final'!$O$52),"")</f>
        <v/>
      </c>
      <c r="Q33" s="283" t="str">
        <f>IF(AND('Mapa final'!$Y$53="Media",'Mapa final'!$AA$53="Menor"),CONCATENATE("R8C",'Mapa final'!$O$53),"")</f>
        <v/>
      </c>
      <c r="R33" s="283" t="str">
        <f>IF(AND('Mapa final'!$Y$54="Media",'Mapa final'!$AA$54="Menor"),CONCATENATE("R8C",'Mapa final'!$O$54),"")</f>
        <v/>
      </c>
      <c r="S33" s="283" t="str">
        <f>IF(AND('Mapa final'!$Y$55="Media",'Mapa final'!$AA$55="Menor"),CONCATENATE("R8C",'Mapa final'!$O$55),"")</f>
        <v/>
      </c>
      <c r="T33" s="283" t="str">
        <f>IF(AND('Mapa final'!$Y$56="Media",'Mapa final'!$AA$56="Menor"),CONCATENATE("R8C",'Mapa final'!$O$56),"")</f>
        <v/>
      </c>
      <c r="U33" s="284" t="str">
        <f>IF(AND('Mapa final'!$Y$57="Media",'Mapa final'!$AA$57="Menor"),CONCATENATE("R8C",'Mapa final'!$O$57),"")</f>
        <v/>
      </c>
      <c r="V33" s="282" t="str">
        <f>IF(AND('Mapa final'!$Y$52="Media",'Mapa final'!$AA$52="Moderado"),CONCATENATE("R8C",'Mapa final'!$O$52),"")</f>
        <v/>
      </c>
      <c r="W33" s="283" t="str">
        <f>IF(AND('Mapa final'!$Y$53="Media",'Mapa final'!$AA$53="Moderado"),CONCATENATE("R8C",'Mapa final'!$O$53),"")</f>
        <v/>
      </c>
      <c r="X33" s="283" t="str">
        <f>IF(AND('Mapa final'!$Y$54="Media",'Mapa final'!$AA$54="Moderado"),CONCATENATE("R8C",'Mapa final'!$O$54),"")</f>
        <v/>
      </c>
      <c r="Y33" s="283" t="str">
        <f>IF(AND('Mapa final'!$Y$55="Media",'Mapa final'!$AA$55="Moderado"),CONCATENATE("R8C",'Mapa final'!$O$55),"")</f>
        <v/>
      </c>
      <c r="Z33" s="283" t="str">
        <f>IF(AND('Mapa final'!$Y$56="Media",'Mapa final'!$AA$56="Moderado"),CONCATENATE("R8C",'Mapa final'!$O$56),"")</f>
        <v/>
      </c>
      <c r="AA33" s="284" t="str">
        <f>IF(AND('Mapa final'!$Y$57="Media",'Mapa final'!$AA$57="Moderado"),CONCATENATE("R8C",'Mapa final'!$O$57),"")</f>
        <v/>
      </c>
      <c r="AB33" s="267" t="str">
        <f>IF(AND('Mapa final'!$Y$52="Media",'Mapa final'!$AA$52="Mayor"),CONCATENATE("R8C",'Mapa final'!$O$52),"")</f>
        <v/>
      </c>
      <c r="AC33" s="268" t="str">
        <f>IF(AND('Mapa final'!$Y$53="Media",'Mapa final'!$AA$53="Mayor"),CONCATENATE("R8C",'Mapa final'!$O$53),"")</f>
        <v/>
      </c>
      <c r="AD33" s="268" t="str">
        <f>IF(AND('Mapa final'!$Y$54="Media",'Mapa final'!$AA$54="Mayor"),CONCATENATE("R8C",'Mapa final'!$O$54),"")</f>
        <v/>
      </c>
      <c r="AE33" s="268" t="str">
        <f>IF(AND('Mapa final'!$Y$55="Media",'Mapa final'!$AA$55="Mayor"),CONCATENATE("R8C",'Mapa final'!$O$55),"")</f>
        <v/>
      </c>
      <c r="AF33" s="268" t="str">
        <f>IF(AND('Mapa final'!$Y$56="Media",'Mapa final'!$AA$56="Mayor"),CONCATENATE("R8C",'Mapa final'!$O$56),"")</f>
        <v/>
      </c>
      <c r="AG33" s="269" t="str">
        <f>IF(AND('Mapa final'!$Y$57="Media",'Mapa final'!$AA$57="Mayor"),CONCATENATE("R8C",'Mapa final'!$O$57),"")</f>
        <v/>
      </c>
      <c r="AH33" s="270" t="str">
        <f>IF(AND('Mapa final'!$Y$52="Media",'Mapa final'!$AA$52="Catastrófico"),CONCATENATE("R8C",'Mapa final'!$O$52),"")</f>
        <v/>
      </c>
      <c r="AI33" s="271" t="str">
        <f>IF(AND('Mapa final'!$Y$53="Media",'Mapa final'!$AA$53="Catastrófico"),CONCATENATE("R8C",'Mapa final'!$O$53),"")</f>
        <v/>
      </c>
      <c r="AJ33" s="271" t="str">
        <f>IF(AND('Mapa final'!$Y$54="Media",'Mapa final'!$AA$54="Catastrófico"),CONCATENATE("R8C",'Mapa final'!$O$54),"")</f>
        <v/>
      </c>
      <c r="AK33" s="271" t="str">
        <f>IF(AND('Mapa final'!$Y$55="Media",'Mapa final'!$AA$55="Catastrófico"),CONCATENATE("R8C",'Mapa final'!$O$55),"")</f>
        <v/>
      </c>
      <c r="AL33" s="271" t="str">
        <f>IF(AND('Mapa final'!$Y$56="Media",'Mapa final'!$AA$56="Catastrófico"),CONCATENATE("R8C",'Mapa final'!$O$56),"")</f>
        <v/>
      </c>
      <c r="AM33" s="272" t="str">
        <f>IF(AND('Mapa final'!$Y$57="Media",'Mapa final'!$AA$57="Catastrófico"),CONCATENATE("R8C",'Mapa final'!$O$57),"")</f>
        <v/>
      </c>
      <c r="AN33" s="15"/>
      <c r="AO33" s="760"/>
      <c r="AP33" s="761"/>
      <c r="AQ33" s="761"/>
      <c r="AR33" s="761"/>
      <c r="AS33" s="761"/>
      <c r="AT33" s="76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3"/>
      <c r="C34" s="643"/>
      <c r="D34" s="644"/>
      <c r="E34" s="732"/>
      <c r="F34" s="733"/>
      <c r="G34" s="733"/>
      <c r="H34" s="733"/>
      <c r="I34" s="734"/>
      <c r="J34" s="282" t="str">
        <f>IF(AND('Mapa final'!$Y$58="Media",'Mapa final'!$AA$58="Leve"),CONCATENATE("R9C",'Mapa final'!$O$58),"")</f>
        <v/>
      </c>
      <c r="K34" s="283" t="str">
        <f>IF(AND('Mapa final'!$Y$59="Media",'Mapa final'!$AA$59="Leve"),CONCATENATE("R9C",'Mapa final'!$O$59),"")</f>
        <v/>
      </c>
      <c r="L34" s="283" t="str">
        <f>IF(AND('Mapa final'!$Y$60="Media",'Mapa final'!$AA$60="Leve"),CONCATENATE("R9C",'Mapa final'!$O$60),"")</f>
        <v/>
      </c>
      <c r="M34" s="283" t="str">
        <f>IF(AND('Mapa final'!$Y$61="Media",'Mapa final'!$AA$61="Leve"),CONCATENATE("R9C",'Mapa final'!$O$61),"")</f>
        <v/>
      </c>
      <c r="N34" s="283" t="str">
        <f>IF(AND('Mapa final'!$Y$62="Media",'Mapa final'!$AA$62="Leve"),CONCATENATE("R9C",'Mapa final'!$O$62),"")</f>
        <v/>
      </c>
      <c r="O34" s="284" t="str">
        <f>IF(AND('Mapa final'!$Y$63="Media",'Mapa final'!$AA$63="Leve"),CONCATENATE("R9C",'Mapa final'!$O$63),"")</f>
        <v/>
      </c>
      <c r="P34" s="282" t="str">
        <f>IF(AND('Mapa final'!$Y$58="Media",'Mapa final'!$AA$58="Menor"),CONCATENATE("R9C",'Mapa final'!$O$58),"")</f>
        <v/>
      </c>
      <c r="Q34" s="283" t="str">
        <f>IF(AND('Mapa final'!$Y$59="Media",'Mapa final'!$AA$59="Menor"),CONCATENATE("R9C",'Mapa final'!$O$59),"")</f>
        <v/>
      </c>
      <c r="R34" s="283" t="str">
        <f>IF(AND('Mapa final'!$Y$60="Media",'Mapa final'!$AA$60="Menor"),CONCATENATE("R9C",'Mapa final'!$O$60),"")</f>
        <v/>
      </c>
      <c r="S34" s="283" t="str">
        <f>IF(AND('Mapa final'!$Y$61="Media",'Mapa final'!$AA$61="Menor"),CONCATENATE("R9C",'Mapa final'!$O$61),"")</f>
        <v/>
      </c>
      <c r="T34" s="283" t="str">
        <f>IF(AND('Mapa final'!$Y$62="Media",'Mapa final'!$AA$62="Menor"),CONCATENATE("R9C",'Mapa final'!$O$62),"")</f>
        <v/>
      </c>
      <c r="U34" s="284" t="str">
        <f>IF(AND('Mapa final'!$Y$63="Media",'Mapa final'!$AA$63="Menor"),CONCATENATE("R9C",'Mapa final'!$O$63),"")</f>
        <v/>
      </c>
      <c r="V34" s="282" t="str">
        <f>IF(AND('Mapa final'!$Y$58="Media",'Mapa final'!$AA$58="Moderado"),CONCATENATE("R9C",'Mapa final'!$O$58),"")</f>
        <v/>
      </c>
      <c r="W34" s="283" t="str">
        <f>IF(AND('Mapa final'!$Y$59="Media",'Mapa final'!$AA$59="Moderado"),CONCATENATE("R9C",'Mapa final'!$O$59),"")</f>
        <v/>
      </c>
      <c r="X34" s="283" t="str">
        <f>IF(AND('Mapa final'!$Y$60="Media",'Mapa final'!$AA$60="Moderado"),CONCATENATE("R9C",'Mapa final'!$O$60),"")</f>
        <v/>
      </c>
      <c r="Y34" s="283" t="str">
        <f>IF(AND('Mapa final'!$Y$61="Media",'Mapa final'!$AA$61="Moderado"),CONCATENATE("R9C",'Mapa final'!$O$61),"")</f>
        <v/>
      </c>
      <c r="Z34" s="283" t="str">
        <f>IF(AND('Mapa final'!$Y$62="Media",'Mapa final'!$AA$62="Moderado"),CONCATENATE("R9C",'Mapa final'!$O$62),"")</f>
        <v/>
      </c>
      <c r="AA34" s="284" t="str">
        <f>IF(AND('Mapa final'!$Y$63="Media",'Mapa final'!$AA$63="Moderado"),CONCATENATE("R9C",'Mapa final'!$O$63),"")</f>
        <v/>
      </c>
      <c r="AB34" s="267" t="str">
        <f>IF(AND('Mapa final'!$Y$58="Media",'Mapa final'!$AA$58="Mayor"),CONCATENATE("R9C",'Mapa final'!$O$58),"")</f>
        <v/>
      </c>
      <c r="AC34" s="268" t="str">
        <f>IF(AND('Mapa final'!$Y$59="Media",'Mapa final'!$AA$59="Mayor"),CONCATENATE("R9C",'Mapa final'!$O$59),"")</f>
        <v/>
      </c>
      <c r="AD34" s="268" t="str">
        <f>IF(AND('Mapa final'!$Y$60="Media",'Mapa final'!$AA$60="Mayor"),CONCATENATE("R9C",'Mapa final'!$O$60),"")</f>
        <v/>
      </c>
      <c r="AE34" s="268" t="str">
        <f>IF(AND('Mapa final'!$Y$61="Media",'Mapa final'!$AA$61="Mayor"),CONCATENATE("R9C",'Mapa final'!$O$61),"")</f>
        <v/>
      </c>
      <c r="AF34" s="268" t="str">
        <f>IF(AND('Mapa final'!$Y$62="Media",'Mapa final'!$AA$62="Mayor"),CONCATENATE("R9C",'Mapa final'!$O$62),"")</f>
        <v/>
      </c>
      <c r="AG34" s="269" t="str">
        <f>IF(AND('Mapa final'!$Y$63="Media",'Mapa final'!$AA$63="Mayor"),CONCATENATE("R9C",'Mapa final'!$O$63),"")</f>
        <v/>
      </c>
      <c r="AH34" s="270" t="str">
        <f>IF(AND('Mapa final'!$Y$58="Media",'Mapa final'!$AA$58="Catastrófico"),CONCATENATE("R9C",'Mapa final'!$O$58),"")</f>
        <v/>
      </c>
      <c r="AI34" s="271" t="str">
        <f>IF(AND('Mapa final'!$Y$59="Media",'Mapa final'!$AA$59="Catastrófico"),CONCATENATE("R9C",'Mapa final'!$O$59),"")</f>
        <v/>
      </c>
      <c r="AJ34" s="271" t="str">
        <f>IF(AND('Mapa final'!$Y$60="Media",'Mapa final'!$AA$60="Catastrófico"),CONCATENATE("R9C",'Mapa final'!$O$60),"")</f>
        <v/>
      </c>
      <c r="AK34" s="271" t="str">
        <f>IF(AND('Mapa final'!$Y$61="Media",'Mapa final'!$AA$61="Catastrófico"),CONCATENATE("R9C",'Mapa final'!$O$61),"")</f>
        <v/>
      </c>
      <c r="AL34" s="271" t="str">
        <f>IF(AND('Mapa final'!$Y$62="Media",'Mapa final'!$AA$62="Catastrófico"),CONCATENATE("R9C",'Mapa final'!$O$62),"")</f>
        <v/>
      </c>
      <c r="AM34" s="272" t="str">
        <f>IF(AND('Mapa final'!$Y$63="Media",'Mapa final'!$AA$63="Catastrófico"),CONCATENATE("R9C",'Mapa final'!$O$63),"")</f>
        <v/>
      </c>
      <c r="AN34" s="15"/>
      <c r="AO34" s="760"/>
      <c r="AP34" s="761"/>
      <c r="AQ34" s="761"/>
      <c r="AR34" s="761"/>
      <c r="AS34" s="761"/>
      <c r="AT34" s="76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3"/>
      <c r="C35" s="643"/>
      <c r="D35" s="644"/>
      <c r="E35" s="735"/>
      <c r="F35" s="736"/>
      <c r="G35" s="736"/>
      <c r="H35" s="736"/>
      <c r="I35" s="737"/>
      <c r="J35" s="282" t="str">
        <f>IF(AND('Mapa final'!$Y$64="Media",'Mapa final'!$AA$64="Leve"),CONCATENATE("R10C",'Mapa final'!$O$64),"")</f>
        <v/>
      </c>
      <c r="K35" s="283" t="str">
        <f>IF(AND('Mapa final'!$Y$65="Media",'Mapa final'!$AA$65="Leve"),CONCATENATE("R10C",'Mapa final'!$O$65),"")</f>
        <v/>
      </c>
      <c r="L35" s="283" t="str">
        <f>IF(AND('Mapa final'!$Y$66="Media",'Mapa final'!$AA$66="Leve"),CONCATENATE("R10C",'Mapa final'!$O$66),"")</f>
        <v/>
      </c>
      <c r="M35" s="283" t="str">
        <f>IF(AND('Mapa final'!$Y$67="Media",'Mapa final'!$AA$67="Leve"),CONCATENATE("R10C",'Mapa final'!$O$67),"")</f>
        <v/>
      </c>
      <c r="N35" s="283" t="str">
        <f>IF(AND('Mapa final'!$Y$68="Media",'Mapa final'!$AA$68="Leve"),CONCATENATE("R10C",'Mapa final'!$O$68),"")</f>
        <v/>
      </c>
      <c r="O35" s="284" t="str">
        <f>IF(AND('Mapa final'!$Y$69="Media",'Mapa final'!$AA$69="Leve"),CONCATENATE("R10C",'Mapa final'!$O$69),"")</f>
        <v/>
      </c>
      <c r="P35" s="282" t="str">
        <f>IF(AND('Mapa final'!$Y$64="Media",'Mapa final'!$AA$64="Menor"),CONCATENATE("R10C",'Mapa final'!$O$64),"")</f>
        <v/>
      </c>
      <c r="Q35" s="283" t="str">
        <f>IF(AND('Mapa final'!$Y$65="Media",'Mapa final'!$AA$65="Menor"),CONCATENATE("R10C",'Mapa final'!$O$65),"")</f>
        <v/>
      </c>
      <c r="R35" s="283" t="str">
        <f>IF(AND('Mapa final'!$Y$66="Media",'Mapa final'!$AA$66="Menor"),CONCATENATE("R10C",'Mapa final'!$O$66),"")</f>
        <v/>
      </c>
      <c r="S35" s="283" t="str">
        <f>IF(AND('Mapa final'!$Y$67="Media",'Mapa final'!$AA$67="Menor"),CONCATENATE("R10C",'Mapa final'!$O$67),"")</f>
        <v/>
      </c>
      <c r="T35" s="283" t="str">
        <f>IF(AND('Mapa final'!$Y$68="Media",'Mapa final'!$AA$68="Menor"),CONCATENATE("R10C",'Mapa final'!$O$68),"")</f>
        <v/>
      </c>
      <c r="U35" s="284" t="str">
        <f>IF(AND('Mapa final'!$Y$69="Media",'Mapa final'!$AA$69="Menor"),CONCATENATE("R10C",'Mapa final'!$O$69),"")</f>
        <v/>
      </c>
      <c r="V35" s="282" t="str">
        <f>IF(AND('Mapa final'!$Y$64="Media",'Mapa final'!$AA$64="Moderado"),CONCATENATE("R10C",'Mapa final'!$O$64),"")</f>
        <v/>
      </c>
      <c r="W35" s="283" t="str">
        <f>IF(AND('Mapa final'!$Y$65="Media",'Mapa final'!$AA$65="Moderado"),CONCATENATE("R10C",'Mapa final'!$O$65),"")</f>
        <v/>
      </c>
      <c r="X35" s="283" t="str">
        <f>IF(AND('Mapa final'!$Y$66="Media",'Mapa final'!$AA$66="Moderado"),CONCATENATE("R10C",'Mapa final'!$O$66),"")</f>
        <v/>
      </c>
      <c r="Y35" s="283" t="str">
        <f>IF(AND('Mapa final'!$Y$67="Media",'Mapa final'!$AA$67="Moderado"),CONCATENATE("R10C",'Mapa final'!$O$67),"")</f>
        <v/>
      </c>
      <c r="Z35" s="283" t="str">
        <f>IF(AND('Mapa final'!$Y$68="Media",'Mapa final'!$AA$68="Moderado"),CONCATENATE("R10C",'Mapa final'!$O$68),"")</f>
        <v/>
      </c>
      <c r="AA35" s="284" t="str">
        <f>IF(AND('Mapa final'!$Y$69="Media",'Mapa final'!$AA$69="Moderado"),CONCATENATE("R10C",'Mapa final'!$O$69),"")</f>
        <v/>
      </c>
      <c r="AB35" s="273" t="str">
        <f>IF(AND('Mapa final'!$Y$64="Media",'Mapa final'!$AA$64="Mayor"),CONCATENATE("R10C",'Mapa final'!$O$64),"")</f>
        <v/>
      </c>
      <c r="AC35" s="274" t="str">
        <f>IF(AND('Mapa final'!$Y$65="Media",'Mapa final'!$AA$65="Mayor"),CONCATENATE("R10C",'Mapa final'!$O$65),"")</f>
        <v/>
      </c>
      <c r="AD35" s="274" t="str">
        <f>IF(AND('Mapa final'!$Y$66="Media",'Mapa final'!$AA$66="Mayor"),CONCATENATE("R10C",'Mapa final'!$O$66),"")</f>
        <v/>
      </c>
      <c r="AE35" s="274" t="str">
        <f>IF(AND('Mapa final'!$Y$67="Media",'Mapa final'!$AA$67="Mayor"),CONCATENATE("R10C",'Mapa final'!$O$67),"")</f>
        <v/>
      </c>
      <c r="AF35" s="274" t="str">
        <f>IF(AND('Mapa final'!$Y$68="Media",'Mapa final'!$AA$68="Mayor"),CONCATENATE("R10C",'Mapa final'!$O$68),"")</f>
        <v/>
      </c>
      <c r="AG35" s="275" t="str">
        <f>IF(AND('Mapa final'!$Y$69="Media",'Mapa final'!$AA$69="Mayor"),CONCATENATE("R10C",'Mapa final'!$O$69),"")</f>
        <v/>
      </c>
      <c r="AH35" s="276" t="str">
        <f>IF(AND('Mapa final'!$Y$64="Media",'Mapa final'!$AA$64="Catastrófico"),CONCATENATE("R10C",'Mapa final'!$O$64),"")</f>
        <v/>
      </c>
      <c r="AI35" s="277" t="str">
        <f>IF(AND('Mapa final'!$Y$65="Media",'Mapa final'!$AA$65="Catastrófico"),CONCATENATE("R10C",'Mapa final'!$O$65),"")</f>
        <v/>
      </c>
      <c r="AJ35" s="277" t="str">
        <f>IF(AND('Mapa final'!$Y$66="Media",'Mapa final'!$AA$66="Catastrófico"),CONCATENATE("R10C",'Mapa final'!$O$66),"")</f>
        <v/>
      </c>
      <c r="AK35" s="277" t="str">
        <f>IF(AND('Mapa final'!$Y$67="Media",'Mapa final'!$AA$67="Catastrófico"),CONCATENATE("R10C",'Mapa final'!$O$67),"")</f>
        <v/>
      </c>
      <c r="AL35" s="277" t="str">
        <f>IF(AND('Mapa final'!$Y$68="Media",'Mapa final'!$AA$68="Catastrófico"),CONCATENATE("R10C",'Mapa final'!$O$68),"")</f>
        <v/>
      </c>
      <c r="AM35" s="278" t="str">
        <f>IF(AND('Mapa final'!$Y$69="Media",'Mapa final'!$AA$69="Catastrófico"),CONCATENATE("R10C",'Mapa final'!$O$69),"")</f>
        <v/>
      </c>
      <c r="AN35" s="15"/>
      <c r="AO35" s="763"/>
      <c r="AP35" s="764"/>
      <c r="AQ35" s="764"/>
      <c r="AR35" s="764"/>
      <c r="AS35" s="764"/>
      <c r="AT35" s="76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3"/>
      <c r="C36" s="643"/>
      <c r="D36" s="644"/>
      <c r="E36" s="729" t="s">
        <v>574</v>
      </c>
      <c r="F36" s="730"/>
      <c r="G36" s="730"/>
      <c r="H36" s="730"/>
      <c r="I36" s="730"/>
      <c r="J36" s="288" t="str">
        <f>IF(AND('Mapa final'!$Y$10="Baja",'Mapa final'!$AA$10="Leve"),CONCATENATE("R1C",'Mapa final'!$O$10),"")</f>
        <v/>
      </c>
      <c r="K36" s="289" t="str">
        <f>IF(AND('Mapa final'!$Y$11="Baja",'Mapa final'!$AA$11="Leve"),CONCATENATE("R1C",'Mapa final'!$O$11),"")</f>
        <v/>
      </c>
      <c r="L36" s="289" t="str">
        <f>IF(AND('Mapa final'!$Y$12="Baja",'Mapa final'!$AA$12="Leve"),CONCATENATE("R1C",'Mapa final'!$O$12),"")</f>
        <v/>
      </c>
      <c r="M36" s="289" t="str">
        <f>IF(AND('Mapa final'!$Y$13="Baja",'Mapa final'!$AA$13="Leve"),CONCATENATE("R1C",'Mapa final'!$O$13),"")</f>
        <v/>
      </c>
      <c r="N36" s="289" t="str">
        <f>IF(AND('Mapa final'!$Y$14="Baja",'Mapa final'!$AA$14="Leve"),CONCATENATE("R1C",'Mapa final'!$O$14),"")</f>
        <v/>
      </c>
      <c r="O36" s="290" t="str">
        <f>IF(AND('Mapa final'!$Y$15="Baja",'Mapa final'!$AA$15="Leve"),CONCATENATE("R1C",'Mapa final'!$O$15),"")</f>
        <v/>
      </c>
      <c r="P36" s="279" t="str">
        <f>IF(AND('Mapa final'!$Y$10="Baja",'Mapa final'!$AA$10="Menor"),CONCATENATE("R1C",'Mapa final'!$O$10),"")</f>
        <v>R1C1</v>
      </c>
      <c r="Q36" s="280" t="str">
        <f>IF(AND('Mapa final'!$Y$11="Baja",'Mapa final'!$AA$11="Menor"),CONCATENATE("R1C",'Mapa final'!$O$11),"")</f>
        <v>R1C2</v>
      </c>
      <c r="R36" s="280" t="str">
        <f>IF(AND('Mapa final'!$Y$12="Baja",'Mapa final'!$AA$12="Menor"),CONCATENATE("R1C",'Mapa final'!$O$12),"")</f>
        <v/>
      </c>
      <c r="S36" s="280" t="str">
        <f>IF(AND('Mapa final'!$Y$13="Baja",'Mapa final'!$AA$13="Menor"),CONCATENATE("R1C",'Mapa final'!$O$13),"")</f>
        <v/>
      </c>
      <c r="T36" s="280" t="str">
        <f>IF(AND('Mapa final'!$Y$14="Baja",'Mapa final'!$AA$14="Menor"),CONCATENATE("R1C",'Mapa final'!$O$14),"")</f>
        <v/>
      </c>
      <c r="U36" s="281" t="str">
        <f>IF(AND('Mapa final'!$Y$15="Baja",'Mapa final'!$AA$15="Menor"),CONCATENATE("R1C",'Mapa final'!$O$15),"")</f>
        <v/>
      </c>
      <c r="V36" s="279" t="str">
        <f>IF(AND('Mapa final'!$Y$10="Baja",'Mapa final'!$AA$10="Moderado"),CONCATENATE("R1C",'Mapa final'!$O$10),"")</f>
        <v/>
      </c>
      <c r="W36" s="280" t="str">
        <f>IF(AND('Mapa final'!$Y$11="Baja",'Mapa final'!$AA$11="Moderado"),CONCATENATE("R1C",'Mapa final'!$O$11),"")</f>
        <v/>
      </c>
      <c r="X36" s="280" t="str">
        <f>IF(AND('Mapa final'!$Y$12="Baja",'Mapa final'!$AA$12="Moderado"),CONCATENATE("R1C",'Mapa final'!$O$12),"")</f>
        <v/>
      </c>
      <c r="Y36" s="280" t="str">
        <f>IF(AND('Mapa final'!$Y$13="Baja",'Mapa final'!$AA$13="Moderado"),CONCATENATE("R1C",'Mapa final'!$O$13),"")</f>
        <v/>
      </c>
      <c r="Z36" s="280" t="str">
        <f>IF(AND('Mapa final'!$Y$14="Baja",'Mapa final'!$AA$14="Moderado"),CONCATENATE("R1C",'Mapa final'!$O$14),"")</f>
        <v/>
      </c>
      <c r="AA36" s="281" t="str">
        <f>IF(AND('Mapa final'!$Y$15="Baja",'Mapa final'!$AA$15="Moderado"),CONCATENATE("R1C",'Mapa final'!$O$15),"")</f>
        <v/>
      </c>
      <c r="AB36" s="261" t="str">
        <f>IF(AND('Mapa final'!$Y$10="Baja",'Mapa final'!$AA$10="Mayor"),CONCATENATE("R1C",'Mapa final'!$O$10),"")</f>
        <v/>
      </c>
      <c r="AC36" s="262" t="str">
        <f>IF(AND('Mapa final'!$Y$11="Baja",'Mapa final'!$AA$11="Mayor"),CONCATENATE("R1C",'Mapa final'!$O$11),"")</f>
        <v/>
      </c>
      <c r="AD36" s="262" t="str">
        <f>IF(AND('Mapa final'!$Y$12="Baja",'Mapa final'!$AA$12="Mayor"),CONCATENATE("R1C",'Mapa final'!$O$12),"")</f>
        <v/>
      </c>
      <c r="AE36" s="262" t="str">
        <f>IF(AND('Mapa final'!$Y$13="Baja",'Mapa final'!$AA$13="Mayor"),CONCATENATE("R1C",'Mapa final'!$O$13),"")</f>
        <v/>
      </c>
      <c r="AF36" s="262" t="str">
        <f>IF(AND('Mapa final'!$Y$14="Baja",'Mapa final'!$AA$14="Mayor"),CONCATENATE("R1C",'Mapa final'!$O$14),"")</f>
        <v/>
      </c>
      <c r="AG36" s="263" t="str">
        <f>IF(AND('Mapa final'!$Y$15="Baja",'Mapa final'!$AA$15="Mayor"),CONCATENATE("R1C",'Mapa final'!$O$15),"")</f>
        <v/>
      </c>
      <c r="AH36" s="264" t="str">
        <f>IF(AND('Mapa final'!$Y$10="Baja",'Mapa final'!$AA$10="Catastrófico"),CONCATENATE("R1C",'Mapa final'!$O$10),"")</f>
        <v/>
      </c>
      <c r="AI36" s="265" t="str">
        <f>IF(AND('Mapa final'!$Y$11="Baja",'Mapa final'!$AA$11="Catastrófico"),CONCATENATE("R1C",'Mapa final'!$O$11),"")</f>
        <v/>
      </c>
      <c r="AJ36" s="265" t="str">
        <f>IF(AND('Mapa final'!$Y$12="Baja",'Mapa final'!$AA$12="Catastrófico"),CONCATENATE("R1C",'Mapa final'!$O$12),"")</f>
        <v/>
      </c>
      <c r="AK36" s="265" t="str">
        <f>IF(AND('Mapa final'!$Y$13="Baja",'Mapa final'!$AA$13="Catastrófico"),CONCATENATE("R1C",'Mapa final'!$O$13),"")</f>
        <v/>
      </c>
      <c r="AL36" s="265" t="str">
        <f>IF(AND('Mapa final'!$Y$14="Baja",'Mapa final'!$AA$14="Catastrófico"),CONCATENATE("R1C",'Mapa final'!$O$14),"")</f>
        <v/>
      </c>
      <c r="AM36" s="266" t="str">
        <f>IF(AND('Mapa final'!$Y$15="Baja",'Mapa final'!$AA$15="Catastrófico"),CONCATENATE("R1C",'Mapa final'!$O$15),"")</f>
        <v/>
      </c>
      <c r="AN36" s="15"/>
      <c r="AO36" s="766" t="s">
        <v>575</v>
      </c>
      <c r="AP36" s="767"/>
      <c r="AQ36" s="767"/>
      <c r="AR36" s="767"/>
      <c r="AS36" s="767"/>
      <c r="AT36" s="76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3"/>
      <c r="C37" s="643"/>
      <c r="D37" s="644"/>
      <c r="E37" s="747"/>
      <c r="F37" s="733"/>
      <c r="G37" s="733"/>
      <c r="H37" s="733"/>
      <c r="I37" s="733"/>
      <c r="J37" s="291" t="str">
        <f>IF(AND('Mapa final'!$Y$16="Baja",'Mapa final'!$AA$16="Leve"),CONCATENATE("R2C",'Mapa final'!$O$16),"")</f>
        <v/>
      </c>
      <c r="K37" s="292" t="str">
        <f>IF(AND('Mapa final'!$Y$17="Baja",'Mapa final'!$AA$17="Leve"),CONCATENATE("R2C",'Mapa final'!$O$17),"")</f>
        <v/>
      </c>
      <c r="L37" s="292" t="str">
        <f>IF(AND('Mapa final'!$Y$18="Baja",'Mapa final'!$AA$18="Leve"),CONCATENATE("R2C",'Mapa final'!$O$18),"")</f>
        <v/>
      </c>
      <c r="M37" s="292" t="str">
        <f>IF(AND('Mapa final'!$Y$19="Baja",'Mapa final'!$AA$19="Leve"),CONCATENATE("R2C",'Mapa final'!$O$19),"")</f>
        <v/>
      </c>
      <c r="N37" s="292" t="str">
        <f>IF(AND('Mapa final'!$Y$20="Baja",'Mapa final'!$AA$20="Leve"),CONCATENATE("R2C",'Mapa final'!$O$20),"")</f>
        <v/>
      </c>
      <c r="O37" s="293" t="str">
        <f>IF(AND('Mapa final'!$Y$21="Baja",'Mapa final'!$AA$21="Leve"),CONCATENATE("R2C",'Mapa final'!$O$21),"")</f>
        <v/>
      </c>
      <c r="P37" s="282" t="str">
        <f>IF(AND('Mapa final'!$Y$16="Baja",'Mapa final'!$AA$16="Menor"),CONCATENATE("R2C",'Mapa final'!$O$16),"")</f>
        <v>R2C1</v>
      </c>
      <c r="Q37" s="283" t="str">
        <f>IF(AND('Mapa final'!$Y$17="Baja",'Mapa final'!$AA$17="Menor"),CONCATENATE("R2C",'Mapa final'!$O$17),"")</f>
        <v>R2C2</v>
      </c>
      <c r="R37" s="283" t="str">
        <f>IF(AND('Mapa final'!$Y$18="Baja",'Mapa final'!$AA$18="Menor"),CONCATENATE("R2C",'Mapa final'!$O$18),"")</f>
        <v/>
      </c>
      <c r="S37" s="283" t="str">
        <f>IF(AND('Mapa final'!$Y$19="Baja",'Mapa final'!$AA$19="Menor"),CONCATENATE("R2C",'Mapa final'!$O$19),"")</f>
        <v/>
      </c>
      <c r="T37" s="283" t="str">
        <f>IF(AND('Mapa final'!$Y$20="Baja",'Mapa final'!$AA$20="Menor"),CONCATENATE("R2C",'Mapa final'!$O$20),"")</f>
        <v/>
      </c>
      <c r="U37" s="284" t="str">
        <f>IF(AND('Mapa final'!$Y$21="Baja",'Mapa final'!$AA$21="Menor"),CONCATENATE("R2C",'Mapa final'!$O$21),"")</f>
        <v/>
      </c>
      <c r="V37" s="282" t="str">
        <f>IF(AND('Mapa final'!$Y$16="Baja",'Mapa final'!$AA$16="Moderado"),CONCATENATE("R2C",'Mapa final'!$O$16),"")</f>
        <v/>
      </c>
      <c r="W37" s="283" t="str">
        <f>IF(AND('Mapa final'!$Y$17="Baja",'Mapa final'!$AA$17="Moderado"),CONCATENATE("R2C",'Mapa final'!$O$17),"")</f>
        <v/>
      </c>
      <c r="X37" s="283" t="str">
        <f>IF(AND('Mapa final'!$Y$18="Baja",'Mapa final'!$AA$18="Moderado"),CONCATENATE("R2C",'Mapa final'!$O$18),"")</f>
        <v/>
      </c>
      <c r="Y37" s="283" t="str">
        <f>IF(AND('Mapa final'!$Y$19="Baja",'Mapa final'!$AA$19="Moderado"),CONCATENATE("R2C",'Mapa final'!$O$19),"")</f>
        <v/>
      </c>
      <c r="Z37" s="283" t="str">
        <f>IF(AND('Mapa final'!$Y$20="Baja",'Mapa final'!$AA$20="Moderado"),CONCATENATE("R2C",'Mapa final'!$O$20),"")</f>
        <v/>
      </c>
      <c r="AA37" s="284" t="str">
        <f>IF(AND('Mapa final'!$Y$21="Baja",'Mapa final'!$AA$21="Moderado"),CONCATENATE("R2C",'Mapa final'!$O$21),"")</f>
        <v/>
      </c>
      <c r="AB37" s="267" t="str">
        <f>IF(AND('Mapa final'!$Y$16="Baja",'Mapa final'!$AA$16="Mayor"),CONCATENATE("R2C",'Mapa final'!$O$16),"")</f>
        <v/>
      </c>
      <c r="AC37" s="268" t="str">
        <f>IF(AND('Mapa final'!$Y$17="Baja",'Mapa final'!$AA$17="Mayor"),CONCATENATE("R2C",'Mapa final'!$O$17),"")</f>
        <v/>
      </c>
      <c r="AD37" s="268" t="str">
        <f>IF(AND('Mapa final'!$Y$18="Baja",'Mapa final'!$AA$18="Mayor"),CONCATENATE("R2C",'Mapa final'!$O$18),"")</f>
        <v/>
      </c>
      <c r="AE37" s="268" t="str">
        <f>IF(AND('Mapa final'!$Y$19="Baja",'Mapa final'!$AA$19="Mayor"),CONCATENATE("R2C",'Mapa final'!$O$19),"")</f>
        <v/>
      </c>
      <c r="AF37" s="268" t="str">
        <f>IF(AND('Mapa final'!$Y$20="Baja",'Mapa final'!$AA$20="Mayor"),CONCATENATE("R2C",'Mapa final'!$O$20),"")</f>
        <v/>
      </c>
      <c r="AG37" s="269" t="str">
        <f>IF(AND('Mapa final'!$Y$21="Baja",'Mapa final'!$AA$21="Mayor"),CONCATENATE("R2C",'Mapa final'!$O$21),"")</f>
        <v/>
      </c>
      <c r="AH37" s="270" t="str">
        <f>IF(AND('Mapa final'!$Y$16="Baja",'Mapa final'!$AA$16="Catastrófico"),CONCATENATE("R2C",'Mapa final'!$O$16),"")</f>
        <v/>
      </c>
      <c r="AI37" s="271" t="str">
        <f>IF(AND('Mapa final'!$Y$17="Baja",'Mapa final'!$AA$17="Catastrófico"),CONCATENATE("R2C",'Mapa final'!$O$17),"")</f>
        <v/>
      </c>
      <c r="AJ37" s="271" t="str">
        <f>IF(AND('Mapa final'!$Y$18="Baja",'Mapa final'!$AA$18="Catastrófico"),CONCATENATE("R2C",'Mapa final'!$O$18),"")</f>
        <v/>
      </c>
      <c r="AK37" s="271" t="str">
        <f>IF(AND('Mapa final'!$Y$19="Baja",'Mapa final'!$AA$19="Catastrófico"),CONCATENATE("R2C",'Mapa final'!$O$19),"")</f>
        <v/>
      </c>
      <c r="AL37" s="271" t="str">
        <f>IF(AND('Mapa final'!$Y$20="Baja",'Mapa final'!$AA$20="Catastrófico"),CONCATENATE("R2C",'Mapa final'!$O$20),"")</f>
        <v/>
      </c>
      <c r="AM37" s="272" t="str">
        <f>IF(AND('Mapa final'!$Y$21="Baja",'Mapa final'!$AA$21="Catastrófico"),CONCATENATE("R2C",'Mapa final'!$O$21),"")</f>
        <v/>
      </c>
      <c r="AN37" s="15"/>
      <c r="AO37" s="769"/>
      <c r="AP37" s="770"/>
      <c r="AQ37" s="770"/>
      <c r="AR37" s="770"/>
      <c r="AS37" s="770"/>
      <c r="AT37" s="77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3"/>
      <c r="C38" s="643"/>
      <c r="D38" s="644"/>
      <c r="E38" s="732"/>
      <c r="F38" s="733"/>
      <c r="G38" s="733"/>
      <c r="H38" s="733"/>
      <c r="I38" s="733"/>
      <c r="J38" s="291" t="str">
        <f>IF(AND('Mapa final'!$Y$22="Baja",'Mapa final'!$AA$22="Leve"),CONCATENATE("R3C",'Mapa final'!$O$22),"")</f>
        <v/>
      </c>
      <c r="K38" s="292" t="str">
        <f>IF(AND('Mapa final'!$Y$23="Baja",'Mapa final'!$AA$23="Leve"),CONCATENATE("R3C",'Mapa final'!$O$23),"")</f>
        <v/>
      </c>
      <c r="L38" s="292" t="str">
        <f>IF(AND('Mapa final'!$Y$24="Baja",'Mapa final'!$AA$24="Leve"),CONCATENATE("R3C",'Mapa final'!$O$24),"")</f>
        <v/>
      </c>
      <c r="M38" s="292" t="str">
        <f>IF(AND('Mapa final'!$Y$25="Baja",'Mapa final'!$AA$25="Leve"),CONCATENATE("R3C",'Mapa final'!$O$25),"")</f>
        <v/>
      </c>
      <c r="N38" s="292" t="str">
        <f>IF(AND('Mapa final'!$Y$26="Baja",'Mapa final'!$AA$26="Leve"),CONCATENATE("R3C",'Mapa final'!$O$26),"")</f>
        <v/>
      </c>
      <c r="O38" s="293" t="str">
        <f>IF(AND('Mapa final'!$Y$27="Baja",'Mapa final'!$AA$27="Leve"),CONCATENATE("R3C",'Mapa final'!$O$27),"")</f>
        <v/>
      </c>
      <c r="P38" s="282" t="str">
        <f>IF(AND('Mapa final'!$Y$22="Baja",'Mapa final'!$AA$22="Menor"),CONCATENATE("R3C",'Mapa final'!$O$22),"")</f>
        <v/>
      </c>
      <c r="Q38" s="283" t="str">
        <f>IF(AND('Mapa final'!$Y$23="Baja",'Mapa final'!$AA$23="Menor"),CONCATENATE("R3C",'Mapa final'!$O$23),"")</f>
        <v/>
      </c>
      <c r="R38" s="283" t="str">
        <f>IF(AND('Mapa final'!$Y$24="Baja",'Mapa final'!$AA$24="Menor"),CONCATENATE("R3C",'Mapa final'!$O$24),"")</f>
        <v/>
      </c>
      <c r="S38" s="283" t="str">
        <f>IF(AND('Mapa final'!$Y$25="Baja",'Mapa final'!$AA$25="Menor"),CONCATENATE("R3C",'Mapa final'!$O$25),"")</f>
        <v/>
      </c>
      <c r="T38" s="283" t="str">
        <f>IF(AND('Mapa final'!$Y$26="Baja",'Mapa final'!$AA$26="Menor"),CONCATENATE("R3C",'Mapa final'!$O$26),"")</f>
        <v/>
      </c>
      <c r="U38" s="284" t="str">
        <f>IF(AND('Mapa final'!$Y$27="Baja",'Mapa final'!$AA$27="Menor"),CONCATENATE("R3C",'Mapa final'!$O$27),"")</f>
        <v/>
      </c>
      <c r="V38" s="282" t="str">
        <f>IF(AND('Mapa final'!$Y$22="Baja",'Mapa final'!$AA$22="Moderado"),CONCATENATE("R3C",'Mapa final'!$O$22),"")</f>
        <v/>
      </c>
      <c r="W38" s="283" t="str">
        <f>IF(AND('Mapa final'!$Y$23="Baja",'Mapa final'!$AA$23="Moderado"),CONCATENATE("R3C",'Mapa final'!$O$23),"")</f>
        <v/>
      </c>
      <c r="X38" s="283" t="str">
        <f>IF(AND('Mapa final'!$Y$24="Baja",'Mapa final'!$AA$24="Moderado"),CONCATENATE("R3C",'Mapa final'!$O$24),"")</f>
        <v/>
      </c>
      <c r="Y38" s="283" t="str">
        <f>IF(AND('Mapa final'!$Y$25="Baja",'Mapa final'!$AA$25="Moderado"),CONCATENATE("R3C",'Mapa final'!$O$25),"")</f>
        <v/>
      </c>
      <c r="Z38" s="283" t="str">
        <f>IF(AND('Mapa final'!$Y$26="Baja",'Mapa final'!$AA$26="Moderado"),CONCATENATE("R3C",'Mapa final'!$O$26),"")</f>
        <v/>
      </c>
      <c r="AA38" s="284" t="str">
        <f>IF(AND('Mapa final'!$Y$27="Baja",'Mapa final'!$AA$27="Moderado"),CONCATENATE("R3C",'Mapa final'!$O$27),"")</f>
        <v/>
      </c>
      <c r="AB38" s="267" t="str">
        <f>IF(AND('Mapa final'!$Y$22="Baja",'Mapa final'!$AA$22="Mayor"),CONCATENATE("R3C",'Mapa final'!$O$22),"")</f>
        <v/>
      </c>
      <c r="AC38" s="268" t="str">
        <f>IF(AND('Mapa final'!$Y$23="Baja",'Mapa final'!$AA$23="Mayor"),CONCATENATE("R3C",'Mapa final'!$O$23),"")</f>
        <v/>
      </c>
      <c r="AD38" s="268" t="str">
        <f>IF(AND('Mapa final'!$Y$24="Baja",'Mapa final'!$AA$24="Mayor"),CONCATENATE("R3C",'Mapa final'!$O$24),"")</f>
        <v/>
      </c>
      <c r="AE38" s="268" t="str">
        <f>IF(AND('Mapa final'!$Y$25="Baja",'Mapa final'!$AA$25="Mayor"),CONCATENATE("R3C",'Mapa final'!$O$25),"")</f>
        <v/>
      </c>
      <c r="AF38" s="268" t="str">
        <f>IF(AND('Mapa final'!$Y$26="Baja",'Mapa final'!$AA$26="Mayor"),CONCATENATE("R3C",'Mapa final'!$O$26),"")</f>
        <v/>
      </c>
      <c r="AG38" s="269" t="str">
        <f>IF(AND('Mapa final'!$Y$27="Baja",'Mapa final'!$AA$27="Mayor"),CONCATENATE("R3C",'Mapa final'!$O$27),"")</f>
        <v/>
      </c>
      <c r="AH38" s="270" t="str">
        <f>IF(AND('Mapa final'!$Y$22="Baja",'Mapa final'!$AA$22="Catastrófico"),CONCATENATE("R3C",'Mapa final'!$O$22),"")</f>
        <v/>
      </c>
      <c r="AI38" s="271" t="str">
        <f>IF(AND('Mapa final'!$Y$23="Baja",'Mapa final'!$AA$23="Catastrófico"),CONCATENATE("R3C",'Mapa final'!$O$23),"")</f>
        <v/>
      </c>
      <c r="AJ38" s="271" t="str">
        <f>IF(AND('Mapa final'!$Y$24="Baja",'Mapa final'!$AA$24="Catastrófico"),CONCATENATE("R3C",'Mapa final'!$O$24),"")</f>
        <v/>
      </c>
      <c r="AK38" s="271" t="str">
        <f>IF(AND('Mapa final'!$Y$25="Baja",'Mapa final'!$AA$25="Catastrófico"),CONCATENATE("R3C",'Mapa final'!$O$25),"")</f>
        <v/>
      </c>
      <c r="AL38" s="271" t="str">
        <f>IF(AND('Mapa final'!$Y$26="Baja",'Mapa final'!$AA$26="Catastrófico"),CONCATENATE("R3C",'Mapa final'!$O$26),"")</f>
        <v/>
      </c>
      <c r="AM38" s="272" t="str">
        <f>IF(AND('Mapa final'!$Y$27="Baja",'Mapa final'!$AA$27="Catastrófico"),CONCATENATE("R3C",'Mapa final'!$O$27),"")</f>
        <v/>
      </c>
      <c r="AN38" s="15"/>
      <c r="AO38" s="769"/>
      <c r="AP38" s="770"/>
      <c r="AQ38" s="770"/>
      <c r="AR38" s="770"/>
      <c r="AS38" s="770"/>
      <c r="AT38" s="77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3"/>
      <c r="C39" s="643"/>
      <c r="D39" s="644"/>
      <c r="E39" s="732"/>
      <c r="F39" s="733"/>
      <c r="G39" s="733"/>
      <c r="H39" s="733"/>
      <c r="I39" s="733"/>
      <c r="J39" s="291" t="str">
        <f>IF(AND('Mapa final'!$Y$28="Baja",'Mapa final'!$AA$28="Leve"),CONCATENATE("R4C",'Mapa final'!$O$28),"")</f>
        <v/>
      </c>
      <c r="K39" s="292" t="str">
        <f>IF(AND('Mapa final'!$Y$29="Baja",'Mapa final'!$AA$29="Leve"),CONCATENATE("R4C",'Mapa final'!$O$29),"")</f>
        <v/>
      </c>
      <c r="L39" s="292" t="str">
        <f>IF(AND('Mapa final'!$Y$30="Baja",'Mapa final'!$AA$30="Leve"),CONCATENATE("R4C",'Mapa final'!$O$30),"")</f>
        <v/>
      </c>
      <c r="M39" s="292" t="str">
        <f>IF(AND('Mapa final'!$Y$31="Baja",'Mapa final'!$AA$31="Leve"),CONCATENATE("R4C",'Mapa final'!$O$31),"")</f>
        <v/>
      </c>
      <c r="N39" s="292" t="str">
        <f>IF(AND('Mapa final'!$Y$32="Baja",'Mapa final'!$AA$32="Leve"),CONCATENATE("R4C",'Mapa final'!$O$32),"")</f>
        <v/>
      </c>
      <c r="O39" s="293" t="str">
        <f>IF(AND('Mapa final'!$Y$33="Baja",'Mapa final'!$AA$33="Leve"),CONCATENATE("R4C",'Mapa final'!$O$33),"")</f>
        <v/>
      </c>
      <c r="P39" s="282" t="str">
        <f>IF(AND('Mapa final'!$Y$28="Baja",'Mapa final'!$AA$28="Menor"),CONCATENATE("R4C",'Mapa final'!$O$28),"")</f>
        <v/>
      </c>
      <c r="Q39" s="283" t="str">
        <f>IF(AND('Mapa final'!$Y$29="Baja",'Mapa final'!$AA$29="Menor"),CONCATENATE("R4C",'Mapa final'!$O$29),"")</f>
        <v/>
      </c>
      <c r="R39" s="283" t="str">
        <f>IF(AND('Mapa final'!$Y$30="Baja",'Mapa final'!$AA$30="Menor"),CONCATENATE("R4C",'Mapa final'!$O$30),"")</f>
        <v/>
      </c>
      <c r="S39" s="283" t="str">
        <f>IF(AND('Mapa final'!$Y$31="Baja",'Mapa final'!$AA$31="Menor"),CONCATENATE("R4C",'Mapa final'!$O$31),"")</f>
        <v/>
      </c>
      <c r="T39" s="283" t="str">
        <f>IF(AND('Mapa final'!$Y$32="Baja",'Mapa final'!$AA$32="Menor"),CONCATENATE("R4C",'Mapa final'!$O$32),"")</f>
        <v/>
      </c>
      <c r="U39" s="284" t="str">
        <f>IF(AND('Mapa final'!$Y$33="Baja",'Mapa final'!$AA$33="Menor"),CONCATENATE("R4C",'Mapa final'!$O$33),"")</f>
        <v/>
      </c>
      <c r="V39" s="282" t="str">
        <f>IF(AND('Mapa final'!$Y$28="Baja",'Mapa final'!$AA$28="Moderado"),CONCATENATE("R4C",'Mapa final'!$O$28),"")</f>
        <v/>
      </c>
      <c r="W39" s="283" t="str">
        <f>IF(AND('Mapa final'!$Y$29="Baja",'Mapa final'!$AA$29="Moderado"),CONCATENATE("R4C",'Mapa final'!$O$29),"")</f>
        <v/>
      </c>
      <c r="X39" s="283" t="str">
        <f>IF(AND('Mapa final'!$Y$30="Baja",'Mapa final'!$AA$30="Moderado"),CONCATENATE("R4C",'Mapa final'!$O$30),"")</f>
        <v/>
      </c>
      <c r="Y39" s="283" t="str">
        <f>IF(AND('Mapa final'!$Y$31="Baja",'Mapa final'!$AA$31="Moderado"),CONCATENATE("R4C",'Mapa final'!$O$31),"")</f>
        <v/>
      </c>
      <c r="Z39" s="283" t="str">
        <f>IF(AND('Mapa final'!$Y$32="Baja",'Mapa final'!$AA$32="Moderado"),CONCATENATE("R4C",'Mapa final'!$O$32),"")</f>
        <v/>
      </c>
      <c r="AA39" s="284" t="str">
        <f>IF(AND('Mapa final'!$Y$33="Baja",'Mapa final'!$AA$33="Moderado"),CONCATENATE("R4C",'Mapa final'!$O$33),"")</f>
        <v/>
      </c>
      <c r="AB39" s="267" t="str">
        <f>IF(AND('Mapa final'!$Y$28="Baja",'Mapa final'!$AA$28="Mayor"),CONCATENATE("R4C",'Mapa final'!$O$28),"")</f>
        <v/>
      </c>
      <c r="AC39" s="268" t="str">
        <f>IF(AND('Mapa final'!$Y$29="Baja",'Mapa final'!$AA$29="Mayor"),CONCATENATE("R4C",'Mapa final'!$O$29),"")</f>
        <v/>
      </c>
      <c r="AD39" s="268" t="str">
        <f>IF(AND('Mapa final'!$Y$30="Baja",'Mapa final'!$AA$30="Mayor"),CONCATENATE("R4C",'Mapa final'!$O$30),"")</f>
        <v/>
      </c>
      <c r="AE39" s="268" t="str">
        <f>IF(AND('Mapa final'!$Y$31="Baja",'Mapa final'!$AA$31="Mayor"),CONCATENATE("R4C",'Mapa final'!$O$31),"")</f>
        <v/>
      </c>
      <c r="AF39" s="268" t="str">
        <f>IF(AND('Mapa final'!$Y$32="Baja",'Mapa final'!$AA$32="Mayor"),CONCATENATE("R4C",'Mapa final'!$O$32),"")</f>
        <v/>
      </c>
      <c r="AG39" s="269" t="str">
        <f>IF(AND('Mapa final'!$Y$33="Baja",'Mapa final'!$AA$33="Mayor"),CONCATENATE("R4C",'Mapa final'!$O$33),"")</f>
        <v/>
      </c>
      <c r="AH39" s="270" t="str">
        <f>IF(AND('Mapa final'!$Y$28="Baja",'Mapa final'!$AA$28="Catastrófico"),CONCATENATE("R4C",'Mapa final'!$O$28),"")</f>
        <v/>
      </c>
      <c r="AI39" s="271" t="str">
        <f>IF(AND('Mapa final'!$Y$29="Baja",'Mapa final'!$AA$29="Catastrófico"),CONCATENATE("R4C",'Mapa final'!$O$29),"")</f>
        <v/>
      </c>
      <c r="AJ39" s="271" t="str">
        <f>IF(AND('Mapa final'!$Y$30="Baja",'Mapa final'!$AA$30="Catastrófico"),CONCATENATE("R4C",'Mapa final'!$O$30),"")</f>
        <v/>
      </c>
      <c r="AK39" s="271" t="str">
        <f>IF(AND('Mapa final'!$Y$31="Baja",'Mapa final'!$AA$31="Catastrófico"),CONCATENATE("R4C",'Mapa final'!$O$31),"")</f>
        <v/>
      </c>
      <c r="AL39" s="271" t="str">
        <f>IF(AND('Mapa final'!$Y$32="Baja",'Mapa final'!$AA$32="Catastrófico"),CONCATENATE("R4C",'Mapa final'!$O$32),"")</f>
        <v/>
      </c>
      <c r="AM39" s="272" t="str">
        <f>IF(AND('Mapa final'!$Y$33="Baja",'Mapa final'!$AA$33="Catastrófico"),CONCATENATE("R4C",'Mapa final'!$O$33),"")</f>
        <v/>
      </c>
      <c r="AN39" s="15"/>
      <c r="AO39" s="769"/>
      <c r="AP39" s="770"/>
      <c r="AQ39" s="770"/>
      <c r="AR39" s="770"/>
      <c r="AS39" s="770"/>
      <c r="AT39" s="77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3"/>
      <c r="C40" s="643"/>
      <c r="D40" s="644"/>
      <c r="E40" s="732"/>
      <c r="F40" s="733"/>
      <c r="G40" s="733"/>
      <c r="H40" s="733"/>
      <c r="I40" s="733"/>
      <c r="J40" s="291" t="str">
        <f>IF(AND('Mapa final'!$Y$34="Baja",'Mapa final'!$AA$34="Leve"),CONCATENATE("R5C",'Mapa final'!$O$34),"")</f>
        <v/>
      </c>
      <c r="K40" s="292" t="str">
        <f>IF(AND('Mapa final'!$Y$35="Baja",'Mapa final'!$AA$35="Leve"),CONCATENATE("R5C",'Mapa final'!$O$35),"")</f>
        <v/>
      </c>
      <c r="L40" s="292" t="str">
        <f>IF(AND('Mapa final'!$Y$36="Baja",'Mapa final'!$AA$36="Leve"),CONCATENATE("R5C",'Mapa final'!$O$36),"")</f>
        <v/>
      </c>
      <c r="M40" s="292" t="str">
        <f>IF(AND('Mapa final'!$Y$37="Baja",'Mapa final'!$AA$37="Leve"),CONCATENATE("R5C",'Mapa final'!$O$37),"")</f>
        <v/>
      </c>
      <c r="N40" s="292" t="str">
        <f>IF(AND('Mapa final'!$Y$38="Baja",'Mapa final'!$AA$38="Leve"),CONCATENATE("R5C",'Mapa final'!$O$38),"")</f>
        <v/>
      </c>
      <c r="O40" s="293" t="str">
        <f>IF(AND('Mapa final'!$Y$39="Baja",'Mapa final'!$AA$39="Leve"),CONCATENATE("R5C",'Mapa final'!$O$39),"")</f>
        <v/>
      </c>
      <c r="P40" s="282" t="str">
        <f>IF(AND('Mapa final'!$Y$34="Baja",'Mapa final'!$AA$34="Menor"),CONCATENATE("R5C",'Mapa final'!$O$34),"")</f>
        <v/>
      </c>
      <c r="Q40" s="283" t="str">
        <f>IF(AND('Mapa final'!$Y$35="Baja",'Mapa final'!$AA$35="Menor"),CONCATENATE("R5C",'Mapa final'!$O$35),"")</f>
        <v/>
      </c>
      <c r="R40" s="283" t="str">
        <f>IF(AND('Mapa final'!$Y$36="Baja",'Mapa final'!$AA$36="Menor"),CONCATENATE("R5C",'Mapa final'!$O$36),"")</f>
        <v/>
      </c>
      <c r="S40" s="283" t="str">
        <f>IF(AND('Mapa final'!$Y$37="Baja",'Mapa final'!$AA$37="Menor"),CONCATENATE("R5C",'Mapa final'!$O$37),"")</f>
        <v/>
      </c>
      <c r="T40" s="283" t="str">
        <f>IF(AND('Mapa final'!$Y$38="Baja",'Mapa final'!$AA$38="Menor"),CONCATENATE("R5C",'Mapa final'!$O$38),"")</f>
        <v/>
      </c>
      <c r="U40" s="284" t="str">
        <f>IF(AND('Mapa final'!$Y$39="Baja",'Mapa final'!$AA$39="Menor"),CONCATENATE("R5C",'Mapa final'!$O$39),"")</f>
        <v/>
      </c>
      <c r="V40" s="282" t="str">
        <f>IF(AND('Mapa final'!$Y$34="Baja",'Mapa final'!$AA$34="Moderado"),CONCATENATE("R5C",'Mapa final'!$O$34),"")</f>
        <v/>
      </c>
      <c r="W40" s="283" t="str">
        <f>IF(AND('Mapa final'!$Y$35="Baja",'Mapa final'!$AA$35="Moderado"),CONCATENATE("R5C",'Mapa final'!$O$35),"")</f>
        <v/>
      </c>
      <c r="X40" s="283" t="str">
        <f>IF(AND('Mapa final'!$Y$36="Baja",'Mapa final'!$AA$36="Moderado"),CONCATENATE("R5C",'Mapa final'!$O$36),"")</f>
        <v/>
      </c>
      <c r="Y40" s="283" t="str">
        <f>IF(AND('Mapa final'!$Y$37="Baja",'Mapa final'!$AA$37="Moderado"),CONCATENATE("R5C",'Mapa final'!$O$37),"")</f>
        <v/>
      </c>
      <c r="Z40" s="283" t="str">
        <f>IF(AND('Mapa final'!$Y$38="Baja",'Mapa final'!$AA$38="Moderado"),CONCATENATE("R5C",'Mapa final'!$O$38),"")</f>
        <v/>
      </c>
      <c r="AA40" s="284" t="str">
        <f>IF(AND('Mapa final'!$Y$39="Baja",'Mapa final'!$AA$39="Moderado"),CONCATENATE("R5C",'Mapa final'!$O$39),"")</f>
        <v/>
      </c>
      <c r="AB40" s="267" t="str">
        <f>IF(AND('Mapa final'!$Y$34="Baja",'Mapa final'!$AA$34="Mayor"),CONCATENATE("R5C",'Mapa final'!$O$34),"")</f>
        <v/>
      </c>
      <c r="AC40" s="268" t="str">
        <f>IF(AND('Mapa final'!$Y$35="Baja",'Mapa final'!$AA$35="Mayor"),CONCATENATE("R5C",'Mapa final'!$O$35),"")</f>
        <v/>
      </c>
      <c r="AD40" s="268" t="str">
        <f>IF(AND('Mapa final'!$Y$36="Baja",'Mapa final'!$AA$36="Mayor"),CONCATENATE("R5C",'Mapa final'!$O$36),"")</f>
        <v/>
      </c>
      <c r="AE40" s="268" t="str">
        <f>IF(AND('Mapa final'!$Y$37="Baja",'Mapa final'!$AA$37="Mayor"),CONCATENATE("R5C",'Mapa final'!$O$37),"")</f>
        <v/>
      </c>
      <c r="AF40" s="268" t="str">
        <f>IF(AND('Mapa final'!$Y$38="Baja",'Mapa final'!$AA$38="Mayor"),CONCATENATE("R5C",'Mapa final'!$O$38),"")</f>
        <v/>
      </c>
      <c r="AG40" s="269" t="str">
        <f>IF(AND('Mapa final'!$Y$39="Baja",'Mapa final'!$AA$39="Mayor"),CONCATENATE("R5C",'Mapa final'!$O$39),"")</f>
        <v/>
      </c>
      <c r="AH40" s="270" t="str">
        <f>IF(AND('Mapa final'!$Y$34="Baja",'Mapa final'!$AA$34="Catastrófico"),CONCATENATE("R5C",'Mapa final'!$O$34),"")</f>
        <v/>
      </c>
      <c r="AI40" s="271" t="str">
        <f>IF(AND('Mapa final'!$Y$35="Baja",'Mapa final'!$AA$35="Catastrófico"),CONCATENATE("R5C",'Mapa final'!$O$35),"")</f>
        <v/>
      </c>
      <c r="AJ40" s="271" t="str">
        <f>IF(AND('Mapa final'!$Y$36="Baja",'Mapa final'!$AA$36="Catastrófico"),CONCATENATE("R5C",'Mapa final'!$O$36),"")</f>
        <v/>
      </c>
      <c r="AK40" s="271" t="str">
        <f>IF(AND('Mapa final'!$Y$37="Baja",'Mapa final'!$AA$37="Catastrófico"),CONCATENATE("R5C",'Mapa final'!$O$37),"")</f>
        <v/>
      </c>
      <c r="AL40" s="271" t="str">
        <f>IF(AND('Mapa final'!$Y$38="Baja",'Mapa final'!$AA$38="Catastrófico"),CONCATENATE("R5C",'Mapa final'!$O$38),"")</f>
        <v/>
      </c>
      <c r="AM40" s="272" t="str">
        <f>IF(AND('Mapa final'!$Y$39="Baja",'Mapa final'!$AA$39="Catastrófico"),CONCATENATE("R5C",'Mapa final'!$O$39),"")</f>
        <v/>
      </c>
      <c r="AN40" s="15"/>
      <c r="AO40" s="769"/>
      <c r="AP40" s="770"/>
      <c r="AQ40" s="770"/>
      <c r="AR40" s="770"/>
      <c r="AS40" s="770"/>
      <c r="AT40" s="77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3"/>
      <c r="C41" s="643"/>
      <c r="D41" s="644"/>
      <c r="E41" s="732"/>
      <c r="F41" s="733"/>
      <c r="G41" s="733"/>
      <c r="H41" s="733"/>
      <c r="I41" s="733"/>
      <c r="J41" s="291" t="str">
        <f>IF(AND('Mapa final'!$Y$40="Baja",'Mapa final'!$AA$40="Leve"),CONCATENATE("R6C",'Mapa final'!$O$40),"")</f>
        <v/>
      </c>
      <c r="K41" s="292" t="str">
        <f>IF(AND('Mapa final'!$Y$41="Baja",'Mapa final'!$AA$41="Leve"),CONCATENATE("R6C",'Mapa final'!$O$41),"")</f>
        <v/>
      </c>
      <c r="L41" s="292" t="str">
        <f>IF(AND('Mapa final'!$Y$42="Baja",'Mapa final'!$AA$42="Leve"),CONCATENATE("R6C",'Mapa final'!$O$42),"")</f>
        <v/>
      </c>
      <c r="M41" s="292" t="str">
        <f>IF(AND('Mapa final'!$Y$43="Baja",'Mapa final'!$AA$43="Leve"),CONCATENATE("R6C",'Mapa final'!$O$43),"")</f>
        <v/>
      </c>
      <c r="N41" s="292" t="str">
        <f>IF(AND('Mapa final'!$Y$44="Baja",'Mapa final'!$AA$44="Leve"),CONCATENATE("R6C",'Mapa final'!$O$44),"")</f>
        <v/>
      </c>
      <c r="O41" s="293" t="str">
        <f>IF(AND('Mapa final'!$Y$45="Baja",'Mapa final'!$AA$45="Leve"),CONCATENATE("R6C",'Mapa final'!$O$45),"")</f>
        <v/>
      </c>
      <c r="P41" s="282" t="str">
        <f>IF(AND('Mapa final'!$Y$40="Baja",'Mapa final'!$AA$40="Menor"),CONCATENATE("R6C",'Mapa final'!$O$40),"")</f>
        <v/>
      </c>
      <c r="Q41" s="283" t="str">
        <f>IF(AND('Mapa final'!$Y$41="Baja",'Mapa final'!$AA$41="Menor"),CONCATENATE("R6C",'Mapa final'!$O$41),"")</f>
        <v/>
      </c>
      <c r="R41" s="283" t="str">
        <f>IF(AND('Mapa final'!$Y$42="Baja",'Mapa final'!$AA$42="Menor"),CONCATENATE("R6C",'Mapa final'!$O$42),"")</f>
        <v/>
      </c>
      <c r="S41" s="283" t="str">
        <f>IF(AND('Mapa final'!$Y$43="Baja",'Mapa final'!$AA$43="Menor"),CONCATENATE("R6C",'Mapa final'!$O$43),"")</f>
        <v/>
      </c>
      <c r="T41" s="283" t="str">
        <f>IF(AND('Mapa final'!$Y$44="Baja",'Mapa final'!$AA$44="Menor"),CONCATENATE("R6C",'Mapa final'!$O$44),"")</f>
        <v/>
      </c>
      <c r="U41" s="284" t="str">
        <f>IF(AND('Mapa final'!$Y$45="Baja",'Mapa final'!$AA$45="Menor"),CONCATENATE("R6C",'Mapa final'!$O$45),"")</f>
        <v/>
      </c>
      <c r="V41" s="282" t="str">
        <f>IF(AND('Mapa final'!$Y$40="Baja",'Mapa final'!$AA$40="Moderado"),CONCATENATE("R6C",'Mapa final'!$O$40),"")</f>
        <v/>
      </c>
      <c r="W41" s="283" t="str">
        <f>IF(AND('Mapa final'!$Y$41="Baja",'Mapa final'!$AA$41="Moderado"),CONCATENATE("R6C",'Mapa final'!$O$41),"")</f>
        <v/>
      </c>
      <c r="X41" s="283" t="str">
        <f>IF(AND('Mapa final'!$Y$42="Baja",'Mapa final'!$AA$42="Moderado"),CONCATENATE("R6C",'Mapa final'!$O$42),"")</f>
        <v/>
      </c>
      <c r="Y41" s="283" t="str">
        <f>IF(AND('Mapa final'!$Y$43="Baja",'Mapa final'!$AA$43="Moderado"),CONCATENATE("R6C",'Mapa final'!$O$43),"")</f>
        <v/>
      </c>
      <c r="Z41" s="283" t="str">
        <f>IF(AND('Mapa final'!$Y$44="Baja",'Mapa final'!$AA$44="Moderado"),CONCATENATE("R6C",'Mapa final'!$O$44),"")</f>
        <v/>
      </c>
      <c r="AA41" s="284" t="str">
        <f>IF(AND('Mapa final'!$Y$45="Baja",'Mapa final'!$AA$45="Moderado"),CONCATENATE("R6C",'Mapa final'!$O$45),"")</f>
        <v/>
      </c>
      <c r="AB41" s="267" t="str">
        <f>IF(AND('Mapa final'!$Y$40="Baja",'Mapa final'!$AA$40="Mayor"),CONCATENATE("R6C",'Mapa final'!$O$40),"")</f>
        <v/>
      </c>
      <c r="AC41" s="268" t="str">
        <f>IF(AND('Mapa final'!$Y$41="Baja",'Mapa final'!$AA$41="Mayor"),CONCATENATE("R6C",'Mapa final'!$O$41),"")</f>
        <v/>
      </c>
      <c r="AD41" s="268" t="str">
        <f>IF(AND('Mapa final'!$Y$42="Baja",'Mapa final'!$AA$42="Mayor"),CONCATENATE("R6C",'Mapa final'!$O$42),"")</f>
        <v/>
      </c>
      <c r="AE41" s="268" t="str">
        <f>IF(AND('Mapa final'!$Y$43="Baja",'Mapa final'!$AA$43="Mayor"),CONCATENATE("R6C",'Mapa final'!$O$43),"")</f>
        <v/>
      </c>
      <c r="AF41" s="268" t="str">
        <f>IF(AND('Mapa final'!$Y$44="Baja",'Mapa final'!$AA$44="Mayor"),CONCATENATE("R6C",'Mapa final'!$O$44),"")</f>
        <v/>
      </c>
      <c r="AG41" s="269" t="str">
        <f>IF(AND('Mapa final'!$Y$45="Baja",'Mapa final'!$AA$45="Mayor"),CONCATENATE("R6C",'Mapa final'!$O$45),"")</f>
        <v/>
      </c>
      <c r="AH41" s="270" t="str">
        <f>IF(AND('Mapa final'!$Y$40="Baja",'Mapa final'!$AA$40="Catastrófico"),CONCATENATE("R6C",'Mapa final'!$O$40),"")</f>
        <v/>
      </c>
      <c r="AI41" s="271" t="str">
        <f>IF(AND('Mapa final'!$Y$41="Baja",'Mapa final'!$AA$41="Catastrófico"),CONCATENATE("R6C",'Mapa final'!$O$41),"")</f>
        <v/>
      </c>
      <c r="AJ41" s="271" t="str">
        <f>IF(AND('Mapa final'!$Y$42="Baja",'Mapa final'!$AA$42="Catastrófico"),CONCATENATE("R6C",'Mapa final'!$O$42),"")</f>
        <v/>
      </c>
      <c r="AK41" s="271" t="str">
        <f>IF(AND('Mapa final'!$Y$43="Baja",'Mapa final'!$AA$43="Catastrófico"),CONCATENATE("R6C",'Mapa final'!$O$43),"")</f>
        <v/>
      </c>
      <c r="AL41" s="271" t="str">
        <f>IF(AND('Mapa final'!$Y$44="Baja",'Mapa final'!$AA$44="Catastrófico"),CONCATENATE("R6C",'Mapa final'!$O$44),"")</f>
        <v/>
      </c>
      <c r="AM41" s="272" t="str">
        <f>IF(AND('Mapa final'!$Y$45="Baja",'Mapa final'!$AA$45="Catastrófico"),CONCATENATE("R6C",'Mapa final'!$O$45),"")</f>
        <v/>
      </c>
      <c r="AN41" s="15"/>
      <c r="AO41" s="769"/>
      <c r="AP41" s="770"/>
      <c r="AQ41" s="770"/>
      <c r="AR41" s="770"/>
      <c r="AS41" s="770"/>
      <c r="AT41" s="77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3"/>
      <c r="C42" s="643"/>
      <c r="D42" s="644"/>
      <c r="E42" s="732"/>
      <c r="F42" s="733"/>
      <c r="G42" s="733"/>
      <c r="H42" s="733"/>
      <c r="I42" s="733"/>
      <c r="J42" s="291" t="str">
        <f>IF(AND('Mapa final'!$Y$46="Baja",'Mapa final'!$AA$46="Leve"),CONCATENATE("R7C",'Mapa final'!$O$46),"")</f>
        <v/>
      </c>
      <c r="K42" s="292" t="str">
        <f>IF(AND('Mapa final'!$Y$47="Baja",'Mapa final'!$AA$47="Leve"),CONCATENATE("R7C",'Mapa final'!$O$47),"")</f>
        <v/>
      </c>
      <c r="L42" s="292" t="str">
        <f>IF(AND('Mapa final'!$Y$48="Baja",'Mapa final'!$AA$48="Leve"),CONCATENATE("R7C",'Mapa final'!$O$48),"")</f>
        <v/>
      </c>
      <c r="M42" s="292" t="str">
        <f>IF(AND('Mapa final'!$Y$49="Baja",'Mapa final'!$AA$49="Leve"),CONCATENATE("R7C",'Mapa final'!$O$49),"")</f>
        <v/>
      </c>
      <c r="N42" s="292" t="str">
        <f>IF(AND('Mapa final'!$Y$50="Baja",'Mapa final'!$AA$50="Leve"),CONCATENATE("R7C",'Mapa final'!$O$50),"")</f>
        <v/>
      </c>
      <c r="O42" s="293" t="str">
        <f>IF(AND('Mapa final'!$Y$51="Baja",'Mapa final'!$AA$51="Leve"),CONCATENATE("R7C",'Mapa final'!$O$51),"")</f>
        <v/>
      </c>
      <c r="P42" s="282" t="str">
        <f>IF(AND('Mapa final'!$Y$46="Baja",'Mapa final'!$AA$46="Menor"),CONCATENATE("R7C",'Mapa final'!$O$46),"")</f>
        <v/>
      </c>
      <c r="Q42" s="283" t="str">
        <f>IF(AND('Mapa final'!$Y$47="Baja",'Mapa final'!$AA$47="Menor"),CONCATENATE("R7C",'Mapa final'!$O$47),"")</f>
        <v/>
      </c>
      <c r="R42" s="283" t="str">
        <f>IF(AND('Mapa final'!$Y$48="Baja",'Mapa final'!$AA$48="Menor"),CONCATENATE("R7C",'Mapa final'!$O$48),"")</f>
        <v/>
      </c>
      <c r="S42" s="283" t="str">
        <f>IF(AND('Mapa final'!$Y$49="Baja",'Mapa final'!$AA$49="Menor"),CONCATENATE("R7C",'Mapa final'!$O$49),"")</f>
        <v/>
      </c>
      <c r="T42" s="283" t="str">
        <f>IF(AND('Mapa final'!$Y$50="Baja",'Mapa final'!$AA$50="Menor"),CONCATENATE("R7C",'Mapa final'!$O$50),"")</f>
        <v/>
      </c>
      <c r="U42" s="284" t="str">
        <f>IF(AND('Mapa final'!$Y$51="Baja",'Mapa final'!$AA$51="Menor"),CONCATENATE("R7C",'Mapa final'!$O$51),"")</f>
        <v/>
      </c>
      <c r="V42" s="282" t="str">
        <f>IF(AND('Mapa final'!$Y$46="Baja",'Mapa final'!$AA$46="Moderado"),CONCATENATE("R7C",'Mapa final'!$O$46),"")</f>
        <v/>
      </c>
      <c r="W42" s="283" t="str">
        <f>IF(AND('Mapa final'!$Y$47="Baja",'Mapa final'!$AA$47="Moderado"),CONCATENATE("R7C",'Mapa final'!$O$47),"")</f>
        <v/>
      </c>
      <c r="X42" s="283" t="str">
        <f>IF(AND('Mapa final'!$Y$48="Baja",'Mapa final'!$AA$48="Moderado"),CONCATENATE("R7C",'Mapa final'!$O$48),"")</f>
        <v/>
      </c>
      <c r="Y42" s="283" t="str">
        <f>IF(AND('Mapa final'!$Y$49="Baja",'Mapa final'!$AA$49="Moderado"),CONCATENATE("R7C",'Mapa final'!$O$49),"")</f>
        <v/>
      </c>
      <c r="Z42" s="283" t="str">
        <f>IF(AND('Mapa final'!$Y$50="Baja",'Mapa final'!$AA$50="Moderado"),CONCATENATE("R7C",'Mapa final'!$O$50),"")</f>
        <v/>
      </c>
      <c r="AA42" s="284" t="str">
        <f>IF(AND('Mapa final'!$Y$51="Baja",'Mapa final'!$AA$51="Moderado"),CONCATENATE("R7C",'Mapa final'!$O$51),"")</f>
        <v/>
      </c>
      <c r="AB42" s="267" t="str">
        <f>IF(AND('Mapa final'!$Y$46="Baja",'Mapa final'!$AA$46="Mayor"),CONCATENATE("R7C",'Mapa final'!$O$46),"")</f>
        <v/>
      </c>
      <c r="AC42" s="268" t="str">
        <f>IF(AND('Mapa final'!$Y$47="Baja",'Mapa final'!$AA$47="Mayor"),CONCATENATE("R7C",'Mapa final'!$O$47),"")</f>
        <v/>
      </c>
      <c r="AD42" s="268" t="str">
        <f>IF(AND('Mapa final'!$Y$48="Baja",'Mapa final'!$AA$48="Mayor"),CONCATENATE("R7C",'Mapa final'!$O$48),"")</f>
        <v/>
      </c>
      <c r="AE42" s="268" t="str">
        <f>IF(AND('Mapa final'!$Y$49="Baja",'Mapa final'!$AA$49="Mayor"),CONCATENATE("R7C",'Mapa final'!$O$49),"")</f>
        <v/>
      </c>
      <c r="AF42" s="268" t="str">
        <f>IF(AND('Mapa final'!$Y$50="Baja",'Mapa final'!$AA$50="Mayor"),CONCATENATE("R7C",'Mapa final'!$O$50),"")</f>
        <v/>
      </c>
      <c r="AG42" s="269" t="str">
        <f>IF(AND('Mapa final'!$Y$51="Baja",'Mapa final'!$AA$51="Mayor"),CONCATENATE("R7C",'Mapa final'!$O$51),"")</f>
        <v/>
      </c>
      <c r="AH42" s="270" t="str">
        <f>IF(AND('Mapa final'!$Y$46="Baja",'Mapa final'!$AA$46="Catastrófico"),CONCATENATE("R7C",'Mapa final'!$O$46),"")</f>
        <v/>
      </c>
      <c r="AI42" s="271" t="str">
        <f>IF(AND('Mapa final'!$Y$47="Baja",'Mapa final'!$AA$47="Catastrófico"),CONCATENATE("R7C",'Mapa final'!$O$47),"")</f>
        <v/>
      </c>
      <c r="AJ42" s="271" t="str">
        <f>IF(AND('Mapa final'!$Y$48="Baja",'Mapa final'!$AA$48="Catastrófico"),CONCATENATE("R7C",'Mapa final'!$O$48),"")</f>
        <v/>
      </c>
      <c r="AK42" s="271" t="str">
        <f>IF(AND('Mapa final'!$Y$49="Baja",'Mapa final'!$AA$49="Catastrófico"),CONCATENATE("R7C",'Mapa final'!$O$49),"")</f>
        <v/>
      </c>
      <c r="AL42" s="271" t="str">
        <f>IF(AND('Mapa final'!$Y$50="Baja",'Mapa final'!$AA$50="Catastrófico"),CONCATENATE("R7C",'Mapa final'!$O$50),"")</f>
        <v/>
      </c>
      <c r="AM42" s="272" t="str">
        <f>IF(AND('Mapa final'!$Y$51="Baja",'Mapa final'!$AA$51="Catastrófico"),CONCATENATE("R7C",'Mapa final'!$O$51),"")</f>
        <v/>
      </c>
      <c r="AN42" s="15"/>
      <c r="AO42" s="769"/>
      <c r="AP42" s="770"/>
      <c r="AQ42" s="770"/>
      <c r="AR42" s="770"/>
      <c r="AS42" s="770"/>
      <c r="AT42" s="77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3"/>
      <c r="C43" s="643"/>
      <c r="D43" s="644"/>
      <c r="E43" s="732"/>
      <c r="F43" s="733"/>
      <c r="G43" s="733"/>
      <c r="H43" s="733"/>
      <c r="I43" s="733"/>
      <c r="J43" s="291" t="str">
        <f>IF(AND('Mapa final'!$Y$52="Baja",'Mapa final'!$AA$52="Leve"),CONCATENATE("R8C",'Mapa final'!$O$52),"")</f>
        <v/>
      </c>
      <c r="K43" s="292" t="str">
        <f>IF(AND('Mapa final'!$Y$53="Baja",'Mapa final'!$AA$53="Leve"),CONCATENATE("R8C",'Mapa final'!$O$53),"")</f>
        <v/>
      </c>
      <c r="L43" s="292" t="str">
        <f>IF(AND('Mapa final'!$Y$54="Baja",'Mapa final'!$AA$54="Leve"),CONCATENATE("R8C",'Mapa final'!$O$54),"")</f>
        <v/>
      </c>
      <c r="M43" s="292" t="str">
        <f>IF(AND('Mapa final'!$Y$55="Baja",'Mapa final'!$AA$55="Leve"),CONCATENATE("R8C",'Mapa final'!$O$55),"")</f>
        <v/>
      </c>
      <c r="N43" s="292" t="str">
        <f>IF(AND('Mapa final'!$Y$56="Baja",'Mapa final'!$AA$56="Leve"),CONCATENATE("R8C",'Mapa final'!$O$56),"")</f>
        <v/>
      </c>
      <c r="O43" s="293" t="str">
        <f>IF(AND('Mapa final'!$Y$57="Baja",'Mapa final'!$AA$57="Leve"),CONCATENATE("R8C",'Mapa final'!$O$57),"")</f>
        <v/>
      </c>
      <c r="P43" s="282" t="str">
        <f>IF(AND('Mapa final'!$Y$52="Baja",'Mapa final'!$AA$52="Menor"),CONCATENATE("R8C",'Mapa final'!$O$52),"")</f>
        <v/>
      </c>
      <c r="Q43" s="283" t="str">
        <f>IF(AND('Mapa final'!$Y$53="Baja",'Mapa final'!$AA$53="Menor"),CONCATENATE("R8C",'Mapa final'!$O$53),"")</f>
        <v/>
      </c>
      <c r="R43" s="283" t="str">
        <f>IF(AND('Mapa final'!$Y$54="Baja",'Mapa final'!$AA$54="Menor"),CONCATENATE("R8C",'Mapa final'!$O$54),"")</f>
        <v/>
      </c>
      <c r="S43" s="283" t="str">
        <f>IF(AND('Mapa final'!$Y$55="Baja",'Mapa final'!$AA$55="Menor"),CONCATENATE("R8C",'Mapa final'!$O$55),"")</f>
        <v/>
      </c>
      <c r="T43" s="283" t="str">
        <f>IF(AND('Mapa final'!$Y$56="Baja",'Mapa final'!$AA$56="Menor"),CONCATENATE("R8C",'Mapa final'!$O$56),"")</f>
        <v/>
      </c>
      <c r="U43" s="284" t="str">
        <f>IF(AND('Mapa final'!$Y$57="Baja",'Mapa final'!$AA$57="Menor"),CONCATENATE("R8C",'Mapa final'!$O$57),"")</f>
        <v/>
      </c>
      <c r="V43" s="282" t="str">
        <f>IF(AND('Mapa final'!$Y$52="Baja",'Mapa final'!$AA$52="Moderado"),CONCATENATE("R8C",'Mapa final'!$O$52),"")</f>
        <v/>
      </c>
      <c r="W43" s="283" t="str">
        <f>IF(AND('Mapa final'!$Y$53="Baja",'Mapa final'!$AA$53="Moderado"),CONCATENATE("R8C",'Mapa final'!$O$53),"")</f>
        <v/>
      </c>
      <c r="X43" s="283" t="str">
        <f>IF(AND('Mapa final'!$Y$54="Baja",'Mapa final'!$AA$54="Moderado"),CONCATENATE("R8C",'Mapa final'!$O$54),"")</f>
        <v/>
      </c>
      <c r="Y43" s="283" t="str">
        <f>IF(AND('Mapa final'!$Y$55="Baja",'Mapa final'!$AA$55="Moderado"),CONCATENATE("R8C",'Mapa final'!$O$55),"")</f>
        <v/>
      </c>
      <c r="Z43" s="283" t="str">
        <f>IF(AND('Mapa final'!$Y$56="Baja",'Mapa final'!$AA$56="Moderado"),CONCATENATE("R8C",'Mapa final'!$O$56),"")</f>
        <v/>
      </c>
      <c r="AA43" s="284" t="str">
        <f>IF(AND('Mapa final'!$Y$57="Baja",'Mapa final'!$AA$57="Moderado"),CONCATENATE("R8C",'Mapa final'!$O$57),"")</f>
        <v/>
      </c>
      <c r="AB43" s="267" t="str">
        <f>IF(AND('Mapa final'!$Y$52="Baja",'Mapa final'!$AA$52="Mayor"),CONCATENATE("R8C",'Mapa final'!$O$52),"")</f>
        <v/>
      </c>
      <c r="AC43" s="268" t="str">
        <f>IF(AND('Mapa final'!$Y$53="Baja",'Mapa final'!$AA$53="Mayor"),CONCATENATE("R8C",'Mapa final'!$O$53),"")</f>
        <v/>
      </c>
      <c r="AD43" s="268" t="str">
        <f>IF(AND('Mapa final'!$Y$54="Baja",'Mapa final'!$AA$54="Mayor"),CONCATENATE("R8C",'Mapa final'!$O$54),"")</f>
        <v/>
      </c>
      <c r="AE43" s="268" t="str">
        <f>IF(AND('Mapa final'!$Y$55="Baja",'Mapa final'!$AA$55="Mayor"),CONCATENATE("R8C",'Mapa final'!$O$55),"")</f>
        <v/>
      </c>
      <c r="AF43" s="268" t="str">
        <f>IF(AND('Mapa final'!$Y$56="Baja",'Mapa final'!$AA$56="Mayor"),CONCATENATE("R8C",'Mapa final'!$O$56),"")</f>
        <v/>
      </c>
      <c r="AG43" s="269" t="str">
        <f>IF(AND('Mapa final'!$Y$57="Baja",'Mapa final'!$AA$57="Mayor"),CONCATENATE("R8C",'Mapa final'!$O$57),"")</f>
        <v/>
      </c>
      <c r="AH43" s="270" t="str">
        <f>IF(AND('Mapa final'!$Y$52="Baja",'Mapa final'!$AA$52="Catastrófico"),CONCATENATE("R8C",'Mapa final'!$O$52),"")</f>
        <v/>
      </c>
      <c r="AI43" s="271" t="str">
        <f>IF(AND('Mapa final'!$Y$53="Baja",'Mapa final'!$AA$53="Catastrófico"),CONCATENATE("R8C",'Mapa final'!$O$53),"")</f>
        <v/>
      </c>
      <c r="AJ43" s="271" t="str">
        <f>IF(AND('Mapa final'!$Y$54="Baja",'Mapa final'!$AA$54="Catastrófico"),CONCATENATE("R8C",'Mapa final'!$O$54),"")</f>
        <v/>
      </c>
      <c r="AK43" s="271" t="str">
        <f>IF(AND('Mapa final'!$Y$55="Baja",'Mapa final'!$AA$55="Catastrófico"),CONCATENATE("R8C",'Mapa final'!$O$55),"")</f>
        <v/>
      </c>
      <c r="AL43" s="271" t="str">
        <f>IF(AND('Mapa final'!$Y$56="Baja",'Mapa final'!$AA$56="Catastrófico"),CONCATENATE("R8C",'Mapa final'!$O$56),"")</f>
        <v/>
      </c>
      <c r="AM43" s="272" t="str">
        <f>IF(AND('Mapa final'!$Y$57="Baja",'Mapa final'!$AA$57="Catastrófico"),CONCATENATE("R8C",'Mapa final'!$O$57),"")</f>
        <v/>
      </c>
      <c r="AN43" s="15"/>
      <c r="AO43" s="769"/>
      <c r="AP43" s="770"/>
      <c r="AQ43" s="770"/>
      <c r="AR43" s="770"/>
      <c r="AS43" s="770"/>
      <c r="AT43" s="77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3"/>
      <c r="C44" s="643"/>
      <c r="D44" s="644"/>
      <c r="E44" s="732"/>
      <c r="F44" s="733"/>
      <c r="G44" s="733"/>
      <c r="H44" s="733"/>
      <c r="I44" s="733"/>
      <c r="J44" s="291" t="str">
        <f>IF(AND('Mapa final'!$Y$58="Baja",'Mapa final'!$AA$58="Leve"),CONCATENATE("R9C",'Mapa final'!$O$58),"")</f>
        <v/>
      </c>
      <c r="K44" s="292" t="str">
        <f>IF(AND('Mapa final'!$Y$59="Baja",'Mapa final'!$AA$59="Leve"),CONCATENATE("R9C",'Mapa final'!$O$59),"")</f>
        <v/>
      </c>
      <c r="L44" s="292" t="str">
        <f>IF(AND('Mapa final'!$Y$60="Baja",'Mapa final'!$AA$60="Leve"),CONCATENATE("R9C",'Mapa final'!$O$60),"")</f>
        <v/>
      </c>
      <c r="M44" s="292" t="str">
        <f>IF(AND('Mapa final'!$Y$61="Baja",'Mapa final'!$AA$61="Leve"),CONCATENATE("R9C",'Mapa final'!$O$61),"")</f>
        <v/>
      </c>
      <c r="N44" s="292" t="str">
        <f>IF(AND('Mapa final'!$Y$62="Baja",'Mapa final'!$AA$62="Leve"),CONCATENATE("R9C",'Mapa final'!$O$62),"")</f>
        <v/>
      </c>
      <c r="O44" s="293" t="str">
        <f>IF(AND('Mapa final'!$Y$63="Baja",'Mapa final'!$AA$63="Leve"),CONCATENATE("R9C",'Mapa final'!$O$63),"")</f>
        <v/>
      </c>
      <c r="P44" s="282" t="str">
        <f>IF(AND('Mapa final'!$Y$58="Baja",'Mapa final'!$AA$58="Menor"),CONCATENATE("R9C",'Mapa final'!$O$58),"")</f>
        <v/>
      </c>
      <c r="Q44" s="283" t="str">
        <f>IF(AND('Mapa final'!$Y$59="Baja",'Mapa final'!$AA$59="Menor"),CONCATENATE("R9C",'Mapa final'!$O$59),"")</f>
        <v/>
      </c>
      <c r="R44" s="283" t="str">
        <f>IF(AND('Mapa final'!$Y$60="Baja",'Mapa final'!$AA$60="Menor"),CONCATENATE("R9C",'Mapa final'!$O$60),"")</f>
        <v/>
      </c>
      <c r="S44" s="283" t="str">
        <f>IF(AND('Mapa final'!$Y$61="Baja",'Mapa final'!$AA$61="Menor"),CONCATENATE("R9C",'Mapa final'!$O$61),"")</f>
        <v/>
      </c>
      <c r="T44" s="283" t="str">
        <f>IF(AND('Mapa final'!$Y$62="Baja",'Mapa final'!$AA$62="Menor"),CONCATENATE("R9C",'Mapa final'!$O$62),"")</f>
        <v/>
      </c>
      <c r="U44" s="284" t="str">
        <f>IF(AND('Mapa final'!$Y$63="Baja",'Mapa final'!$AA$63="Menor"),CONCATENATE("R9C",'Mapa final'!$O$63),"")</f>
        <v/>
      </c>
      <c r="V44" s="282" t="str">
        <f>IF(AND('Mapa final'!$Y$58="Baja",'Mapa final'!$AA$58="Moderado"),CONCATENATE("R9C",'Mapa final'!$O$58),"")</f>
        <v/>
      </c>
      <c r="W44" s="283" t="str">
        <f>IF(AND('Mapa final'!$Y$59="Baja",'Mapa final'!$AA$59="Moderado"),CONCATENATE("R9C",'Mapa final'!$O$59),"")</f>
        <v/>
      </c>
      <c r="X44" s="283" t="str">
        <f>IF(AND('Mapa final'!$Y$60="Baja",'Mapa final'!$AA$60="Moderado"),CONCATENATE("R9C",'Mapa final'!$O$60),"")</f>
        <v/>
      </c>
      <c r="Y44" s="283" t="str">
        <f>IF(AND('Mapa final'!$Y$61="Baja",'Mapa final'!$AA$61="Moderado"),CONCATENATE("R9C",'Mapa final'!$O$61),"")</f>
        <v/>
      </c>
      <c r="Z44" s="283" t="str">
        <f>IF(AND('Mapa final'!$Y$62="Baja",'Mapa final'!$AA$62="Moderado"),CONCATENATE("R9C",'Mapa final'!$O$62),"")</f>
        <v/>
      </c>
      <c r="AA44" s="284" t="str">
        <f>IF(AND('Mapa final'!$Y$63="Baja",'Mapa final'!$AA$63="Moderado"),CONCATENATE("R9C",'Mapa final'!$O$63),"")</f>
        <v/>
      </c>
      <c r="AB44" s="267" t="str">
        <f>IF(AND('Mapa final'!$Y$58="Baja",'Mapa final'!$AA$58="Mayor"),CONCATENATE("R9C",'Mapa final'!$O$58),"")</f>
        <v/>
      </c>
      <c r="AC44" s="268" t="str">
        <f>IF(AND('Mapa final'!$Y$59="Baja",'Mapa final'!$AA$59="Mayor"),CONCATENATE("R9C",'Mapa final'!$O$59),"")</f>
        <v/>
      </c>
      <c r="AD44" s="268" t="str">
        <f>IF(AND('Mapa final'!$Y$60="Baja",'Mapa final'!$AA$60="Mayor"),CONCATENATE("R9C",'Mapa final'!$O$60),"")</f>
        <v/>
      </c>
      <c r="AE44" s="268" t="str">
        <f>IF(AND('Mapa final'!$Y$61="Baja",'Mapa final'!$AA$61="Mayor"),CONCATENATE("R9C",'Mapa final'!$O$61),"")</f>
        <v/>
      </c>
      <c r="AF44" s="268" t="str">
        <f>IF(AND('Mapa final'!$Y$62="Baja",'Mapa final'!$AA$62="Mayor"),CONCATENATE("R9C",'Mapa final'!$O$62),"")</f>
        <v/>
      </c>
      <c r="AG44" s="269" t="str">
        <f>IF(AND('Mapa final'!$Y$63="Baja",'Mapa final'!$AA$63="Mayor"),CONCATENATE("R9C",'Mapa final'!$O$63),"")</f>
        <v/>
      </c>
      <c r="AH44" s="270" t="str">
        <f>IF(AND('Mapa final'!$Y$58="Baja",'Mapa final'!$AA$58="Catastrófico"),CONCATENATE("R9C",'Mapa final'!$O$58),"")</f>
        <v/>
      </c>
      <c r="AI44" s="271" t="str">
        <f>IF(AND('Mapa final'!$Y$59="Baja",'Mapa final'!$AA$59="Catastrófico"),CONCATENATE("R9C",'Mapa final'!$O$59),"")</f>
        <v/>
      </c>
      <c r="AJ44" s="271" t="str">
        <f>IF(AND('Mapa final'!$Y$60="Baja",'Mapa final'!$AA$60="Catastrófico"),CONCATENATE("R9C",'Mapa final'!$O$60),"")</f>
        <v/>
      </c>
      <c r="AK44" s="271" t="str">
        <f>IF(AND('Mapa final'!$Y$61="Baja",'Mapa final'!$AA$61="Catastrófico"),CONCATENATE("R9C",'Mapa final'!$O$61),"")</f>
        <v/>
      </c>
      <c r="AL44" s="271" t="str">
        <f>IF(AND('Mapa final'!$Y$62="Baja",'Mapa final'!$AA$62="Catastrófico"),CONCATENATE("R9C",'Mapa final'!$O$62),"")</f>
        <v/>
      </c>
      <c r="AM44" s="272" t="str">
        <f>IF(AND('Mapa final'!$Y$63="Baja",'Mapa final'!$AA$63="Catastrófico"),CONCATENATE("R9C",'Mapa final'!$O$63),"")</f>
        <v/>
      </c>
      <c r="AN44" s="15"/>
      <c r="AO44" s="769"/>
      <c r="AP44" s="770"/>
      <c r="AQ44" s="770"/>
      <c r="AR44" s="770"/>
      <c r="AS44" s="770"/>
      <c r="AT44" s="77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3"/>
      <c r="C45" s="643"/>
      <c r="D45" s="644"/>
      <c r="E45" s="735"/>
      <c r="F45" s="736"/>
      <c r="G45" s="736"/>
      <c r="H45" s="736"/>
      <c r="I45" s="736"/>
      <c r="J45" s="294" t="str">
        <f>IF(AND('Mapa final'!$Y$64="Baja",'Mapa final'!$AA$64="Leve"),CONCATENATE("R10C",'Mapa final'!$O$64),"")</f>
        <v/>
      </c>
      <c r="K45" s="295" t="str">
        <f>IF(AND('Mapa final'!$Y$65="Baja",'Mapa final'!$AA$65="Leve"),CONCATENATE("R10C",'Mapa final'!$O$65),"")</f>
        <v/>
      </c>
      <c r="L45" s="295" t="str">
        <f>IF(AND('Mapa final'!$Y$66="Baja",'Mapa final'!$AA$66="Leve"),CONCATENATE("R10C",'Mapa final'!$O$66),"")</f>
        <v/>
      </c>
      <c r="M45" s="295" t="str">
        <f>IF(AND('Mapa final'!$Y$67="Baja",'Mapa final'!$AA$67="Leve"),CONCATENATE("R10C",'Mapa final'!$O$67),"")</f>
        <v/>
      </c>
      <c r="N45" s="295" t="str">
        <f>IF(AND('Mapa final'!$Y$68="Baja",'Mapa final'!$AA$68="Leve"),CONCATENATE("R10C",'Mapa final'!$O$68),"")</f>
        <v/>
      </c>
      <c r="O45" s="296" t="str">
        <f>IF(AND('Mapa final'!$Y$69="Baja",'Mapa final'!$AA$69="Leve"),CONCATENATE("R10C",'Mapa final'!$O$69),"")</f>
        <v/>
      </c>
      <c r="P45" s="282" t="str">
        <f>IF(AND('Mapa final'!$Y$64="Baja",'Mapa final'!$AA$64="Menor"),CONCATENATE("R10C",'Mapa final'!$O$64),"")</f>
        <v/>
      </c>
      <c r="Q45" s="283" t="str">
        <f>IF(AND('Mapa final'!$Y$65="Baja",'Mapa final'!$AA$65="Menor"),CONCATENATE("R10C",'Mapa final'!$O$65),"")</f>
        <v/>
      </c>
      <c r="R45" s="283" t="str">
        <f>IF(AND('Mapa final'!$Y$66="Baja",'Mapa final'!$AA$66="Menor"),CONCATENATE("R10C",'Mapa final'!$O$66),"")</f>
        <v/>
      </c>
      <c r="S45" s="283" t="str">
        <f>IF(AND('Mapa final'!$Y$67="Baja",'Mapa final'!$AA$67="Menor"),CONCATENATE("R10C",'Mapa final'!$O$67),"")</f>
        <v/>
      </c>
      <c r="T45" s="283" t="str">
        <f>IF(AND('Mapa final'!$Y$68="Baja",'Mapa final'!$AA$68="Menor"),CONCATENATE("R10C",'Mapa final'!$O$68),"")</f>
        <v/>
      </c>
      <c r="U45" s="284" t="str">
        <f>IF(AND('Mapa final'!$Y$69="Baja",'Mapa final'!$AA$69="Menor"),CONCATENATE("R10C",'Mapa final'!$O$69),"")</f>
        <v/>
      </c>
      <c r="V45" s="285" t="str">
        <f>IF(AND('Mapa final'!$Y$64="Baja",'Mapa final'!$AA$64="Moderado"),CONCATENATE("R10C",'Mapa final'!$O$64),"")</f>
        <v/>
      </c>
      <c r="W45" s="286" t="str">
        <f>IF(AND('Mapa final'!$Y$65="Baja",'Mapa final'!$AA$65="Moderado"),CONCATENATE("R10C",'Mapa final'!$O$65),"")</f>
        <v/>
      </c>
      <c r="X45" s="286" t="str">
        <f>IF(AND('Mapa final'!$Y$66="Baja",'Mapa final'!$AA$66="Moderado"),CONCATENATE("R10C",'Mapa final'!$O$66),"")</f>
        <v/>
      </c>
      <c r="Y45" s="286" t="str">
        <f>IF(AND('Mapa final'!$Y$67="Baja",'Mapa final'!$AA$67="Moderado"),CONCATENATE("R10C",'Mapa final'!$O$67),"")</f>
        <v/>
      </c>
      <c r="Z45" s="286" t="str">
        <f>IF(AND('Mapa final'!$Y$68="Baja",'Mapa final'!$AA$68="Moderado"),CONCATENATE("R10C",'Mapa final'!$O$68),"")</f>
        <v/>
      </c>
      <c r="AA45" s="287" t="str">
        <f>IF(AND('Mapa final'!$Y$69="Baja",'Mapa final'!$AA$69="Moderado"),CONCATENATE("R10C",'Mapa final'!$O$69),"")</f>
        <v/>
      </c>
      <c r="AB45" s="273" t="str">
        <f>IF(AND('Mapa final'!$Y$64="Baja",'Mapa final'!$AA$64="Mayor"),CONCATENATE("R10C",'Mapa final'!$O$64),"")</f>
        <v/>
      </c>
      <c r="AC45" s="274" t="str">
        <f>IF(AND('Mapa final'!$Y$65="Baja",'Mapa final'!$AA$65="Mayor"),CONCATENATE("R10C",'Mapa final'!$O$65),"")</f>
        <v/>
      </c>
      <c r="AD45" s="274" t="str">
        <f>IF(AND('Mapa final'!$Y$66="Baja",'Mapa final'!$AA$66="Mayor"),CONCATENATE("R10C",'Mapa final'!$O$66),"")</f>
        <v/>
      </c>
      <c r="AE45" s="274" t="str">
        <f>IF(AND('Mapa final'!$Y$67="Baja",'Mapa final'!$AA$67="Mayor"),CONCATENATE("R10C",'Mapa final'!$O$67),"")</f>
        <v/>
      </c>
      <c r="AF45" s="274" t="str">
        <f>IF(AND('Mapa final'!$Y$68="Baja",'Mapa final'!$AA$68="Mayor"),CONCATENATE("R10C",'Mapa final'!$O$68),"")</f>
        <v/>
      </c>
      <c r="AG45" s="275" t="str">
        <f>IF(AND('Mapa final'!$Y$69="Baja",'Mapa final'!$AA$69="Mayor"),CONCATENATE("R10C",'Mapa final'!$O$69),"")</f>
        <v/>
      </c>
      <c r="AH45" s="276" t="str">
        <f>IF(AND('Mapa final'!$Y$64="Baja",'Mapa final'!$AA$64="Catastrófico"),CONCATENATE("R10C",'Mapa final'!$O$64),"")</f>
        <v/>
      </c>
      <c r="AI45" s="277" t="str">
        <f>IF(AND('Mapa final'!$Y$65="Baja",'Mapa final'!$AA$65="Catastrófico"),CONCATENATE("R10C",'Mapa final'!$O$65),"")</f>
        <v/>
      </c>
      <c r="AJ45" s="277" t="str">
        <f>IF(AND('Mapa final'!$Y$66="Baja",'Mapa final'!$AA$66="Catastrófico"),CONCATENATE("R10C",'Mapa final'!$O$66),"")</f>
        <v/>
      </c>
      <c r="AK45" s="277" t="str">
        <f>IF(AND('Mapa final'!$Y$67="Baja",'Mapa final'!$AA$67="Catastrófico"),CONCATENATE("R10C",'Mapa final'!$O$67),"")</f>
        <v/>
      </c>
      <c r="AL45" s="277" t="str">
        <f>IF(AND('Mapa final'!$Y$68="Baja",'Mapa final'!$AA$68="Catastrófico"),CONCATENATE("R10C",'Mapa final'!$O$68),"")</f>
        <v/>
      </c>
      <c r="AM45" s="278" t="str">
        <f>IF(AND('Mapa final'!$Y$69="Baja",'Mapa final'!$AA$69="Catastrófico"),CONCATENATE("R10C",'Mapa final'!$O$69),"")</f>
        <v/>
      </c>
      <c r="AN45" s="15"/>
      <c r="AO45" s="772"/>
      <c r="AP45" s="773"/>
      <c r="AQ45" s="773"/>
      <c r="AR45" s="773"/>
      <c r="AS45" s="773"/>
      <c r="AT45" s="774"/>
    </row>
    <row r="46" spans="1:80" ht="46.5" customHeight="1" x14ac:dyDescent="0.35">
      <c r="A46" s="15"/>
      <c r="B46" s="643"/>
      <c r="C46" s="643"/>
      <c r="D46" s="644"/>
      <c r="E46" s="729" t="s">
        <v>576</v>
      </c>
      <c r="F46" s="730"/>
      <c r="G46" s="730"/>
      <c r="H46" s="730"/>
      <c r="I46" s="731"/>
      <c r="J46" s="288" t="str">
        <f>IF(AND('Mapa final'!$Y$10="Muy Baja",'Mapa final'!$AA$10="Leve"),CONCATENATE("R1C",'Mapa final'!$O$10),"")</f>
        <v/>
      </c>
      <c r="K46" s="289" t="str">
        <f>IF(AND('Mapa final'!$Y$11="Muy Baja",'Mapa final'!$AA$11="Leve"),CONCATENATE("R1C",'Mapa final'!$O$11),"")</f>
        <v/>
      </c>
      <c r="L46" s="289" t="str">
        <f>IF(AND('Mapa final'!$Y$12="Muy Baja",'Mapa final'!$AA$12="Leve"),CONCATENATE("R1C",'Mapa final'!$O$12),"")</f>
        <v/>
      </c>
      <c r="M46" s="289" t="str">
        <f>IF(AND('Mapa final'!$Y$13="Muy Baja",'Mapa final'!$AA$13="Leve"),CONCATENATE("R1C",'Mapa final'!$O$13),"")</f>
        <v/>
      </c>
      <c r="N46" s="289" t="str">
        <f>IF(AND('Mapa final'!$Y$14="Muy Baja",'Mapa final'!$AA$14="Leve"),CONCATENATE("R1C",'Mapa final'!$O$14),"")</f>
        <v/>
      </c>
      <c r="O46" s="290" t="str">
        <f>IF(AND('Mapa final'!$Y$15="Muy Baja",'Mapa final'!$AA$15="Leve"),CONCATENATE("R1C",'Mapa final'!$O$15),"")</f>
        <v/>
      </c>
      <c r="P46" s="288" t="str">
        <f>IF(AND('Mapa final'!$Y$10="Muy Baja",'Mapa final'!$AA$10="Menor"),CONCATENATE("R1C",'Mapa final'!$O$10),"")</f>
        <v/>
      </c>
      <c r="Q46" s="289" t="str">
        <f>IF(AND('Mapa final'!$Y$11="Muy Baja",'Mapa final'!$AA$11="Menor"),CONCATENATE("R1C",'Mapa final'!$O$11),"")</f>
        <v/>
      </c>
      <c r="R46" s="289" t="str">
        <f>IF(AND('Mapa final'!$Y$12="Muy Baja",'Mapa final'!$AA$12="Menor"),CONCATENATE("R1C",'Mapa final'!$O$12),"")</f>
        <v>R1C3</v>
      </c>
      <c r="S46" s="289" t="str">
        <f>IF(AND('Mapa final'!$Y$13="Muy Baja",'Mapa final'!$AA$13="Menor"),CONCATENATE("R1C",'Mapa final'!$O$13),"")</f>
        <v>R1C4</v>
      </c>
      <c r="T46" s="289" t="str">
        <f>IF(AND('Mapa final'!$Y$14="Muy Baja",'Mapa final'!$AA$14="Menor"),CONCATENATE("R1C",'Mapa final'!$O$14),"")</f>
        <v/>
      </c>
      <c r="U46" s="290" t="str">
        <f>IF(AND('Mapa final'!$Y$15="Muy Baja",'Mapa final'!$AA$15="Menor"),CONCATENATE("R1C",'Mapa final'!$O$15),"")</f>
        <v/>
      </c>
      <c r="V46" s="279" t="str">
        <f>IF(AND('Mapa final'!$Y$10="Muy Baja",'Mapa final'!$AA$10="Moderado"),CONCATENATE("R1C",'Mapa final'!$O$10),"")</f>
        <v/>
      </c>
      <c r="W46" s="297" t="str">
        <f>IF(AND('Mapa final'!$Y$11="Muy Baja",'Mapa final'!$AA$11="Moderado"),CONCATENATE("R1C",'Mapa final'!$O$11),"")</f>
        <v/>
      </c>
      <c r="X46" s="280" t="str">
        <f>IF(AND('Mapa final'!$Y$12="Muy Baja",'Mapa final'!$AA$12="Moderado"),CONCATENATE("R1C",'Mapa final'!$O$12),"")</f>
        <v/>
      </c>
      <c r="Y46" s="280" t="str">
        <f>IF(AND('Mapa final'!$Y$13="Muy Baja",'Mapa final'!$AA$13="Moderado"),CONCATENATE("R1C",'Mapa final'!$O$13),"")</f>
        <v/>
      </c>
      <c r="Z46" s="280" t="str">
        <f>IF(AND('Mapa final'!$Y$14="Muy Baja",'Mapa final'!$AA$14="Moderado"),CONCATENATE("R1C",'Mapa final'!$O$14),"")</f>
        <v/>
      </c>
      <c r="AA46" s="281" t="str">
        <f>IF(AND('Mapa final'!$Y$15="Muy Baja",'Mapa final'!$AA$15="Moderado"),CONCATENATE("R1C",'Mapa final'!$O$15),"")</f>
        <v/>
      </c>
      <c r="AB46" s="261" t="str">
        <f>IF(AND('Mapa final'!$Y$10="Muy Baja",'Mapa final'!$AA$10="Mayor"),CONCATENATE("R1C",'Mapa final'!$O$10),"")</f>
        <v/>
      </c>
      <c r="AC46" s="262" t="str">
        <f>IF(AND('Mapa final'!$Y$11="Muy Baja",'Mapa final'!$AA$11="Mayor"),CONCATENATE("R1C",'Mapa final'!$O$11),"")</f>
        <v/>
      </c>
      <c r="AD46" s="262" t="str">
        <f>IF(AND('Mapa final'!$Y$12="Muy Baja",'Mapa final'!$AA$12="Mayor"),CONCATENATE("R1C",'Mapa final'!$O$12),"")</f>
        <v/>
      </c>
      <c r="AE46" s="262" t="str">
        <f>IF(AND('Mapa final'!$Y$13="Muy Baja",'Mapa final'!$AA$13="Mayor"),CONCATENATE("R1C",'Mapa final'!$O$13),"")</f>
        <v/>
      </c>
      <c r="AF46" s="262" t="str">
        <f>IF(AND('Mapa final'!$Y$14="Muy Baja",'Mapa final'!$AA$14="Mayor"),CONCATENATE("R1C",'Mapa final'!$O$14),"")</f>
        <v/>
      </c>
      <c r="AG46" s="263" t="str">
        <f>IF(AND('Mapa final'!$Y$15="Muy Baja",'Mapa final'!$AA$15="Mayor"),CONCATENATE("R1C",'Mapa final'!$O$15),"")</f>
        <v/>
      </c>
      <c r="AH46" s="264" t="str">
        <f>IF(AND('Mapa final'!$Y$10="Muy Baja",'Mapa final'!$AA$10="Catastrófico"),CONCATENATE("R1C",'Mapa final'!$O$10),"")</f>
        <v/>
      </c>
      <c r="AI46" s="265" t="str">
        <f>IF(AND('Mapa final'!$Y$11="Muy Baja",'Mapa final'!$AA$11="Catastrófico"),CONCATENATE("R1C",'Mapa final'!$O$11),"")</f>
        <v/>
      </c>
      <c r="AJ46" s="265" t="str">
        <f>IF(AND('Mapa final'!$Y$12="Muy Baja",'Mapa final'!$AA$12="Catastrófico"),CONCATENATE("R1C",'Mapa final'!$O$12),"")</f>
        <v/>
      </c>
      <c r="AK46" s="265" t="str">
        <f>IF(AND('Mapa final'!$Y$13="Muy Baja",'Mapa final'!$AA$13="Catastrófico"),CONCATENATE("R1C",'Mapa final'!$O$13),"")</f>
        <v/>
      </c>
      <c r="AL46" s="265" t="str">
        <f>IF(AND('Mapa final'!$Y$14="Muy Baja",'Mapa final'!$AA$14="Catastrófico"),CONCATENATE("R1C",'Mapa final'!$O$14),"")</f>
        <v/>
      </c>
      <c r="AM46" s="266"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3"/>
      <c r="C47" s="643"/>
      <c r="D47" s="644"/>
      <c r="E47" s="747"/>
      <c r="F47" s="733"/>
      <c r="G47" s="733"/>
      <c r="H47" s="733"/>
      <c r="I47" s="734"/>
      <c r="J47" s="291" t="str">
        <f>IF(AND('Mapa final'!$Y$16="Muy Baja",'Mapa final'!$AA$16="Leve"),CONCATENATE("R2C",'Mapa final'!$O$16),"")</f>
        <v/>
      </c>
      <c r="K47" s="292" t="str">
        <f>IF(AND('Mapa final'!$Y$17="Muy Baja",'Mapa final'!$AA$17="Leve"),CONCATENATE("R2C",'Mapa final'!$O$17),"")</f>
        <v/>
      </c>
      <c r="L47" s="292" t="str">
        <f>IF(AND('Mapa final'!$Y$18="Muy Baja",'Mapa final'!$AA$18="Leve"),CONCATENATE("R2C",'Mapa final'!$O$18),"")</f>
        <v/>
      </c>
      <c r="M47" s="292" t="str">
        <f>IF(AND('Mapa final'!$Y$19="Muy Baja",'Mapa final'!$AA$19="Leve"),CONCATENATE("R2C",'Mapa final'!$O$19),"")</f>
        <v/>
      </c>
      <c r="N47" s="292" t="str">
        <f>IF(AND('Mapa final'!$Y$20="Muy Baja",'Mapa final'!$AA$20="Leve"),CONCATENATE("R2C",'Mapa final'!$O$20),"")</f>
        <v/>
      </c>
      <c r="O47" s="293" t="str">
        <f>IF(AND('Mapa final'!$Y$21="Muy Baja",'Mapa final'!$AA$21="Leve"),CONCATENATE("R2C",'Mapa final'!$O$21),"")</f>
        <v/>
      </c>
      <c r="P47" s="291" t="str">
        <f>IF(AND('Mapa final'!$Y$16="Muy Baja",'Mapa final'!$AA$16="Menor"),CONCATENATE("R2C",'Mapa final'!$O$16),"")</f>
        <v/>
      </c>
      <c r="Q47" s="292" t="str">
        <f>IF(AND('Mapa final'!$Y$17="Muy Baja",'Mapa final'!$AA$17="Menor"),CONCATENATE("R2C",'Mapa final'!$O$17),"")</f>
        <v/>
      </c>
      <c r="R47" s="292" t="str">
        <f>IF(AND('Mapa final'!$Y$18="Muy Baja",'Mapa final'!$AA$18="Menor"),CONCATENATE("R2C",'Mapa final'!$O$18),"")</f>
        <v>R2C3</v>
      </c>
      <c r="S47" s="292" t="str">
        <f>IF(AND('Mapa final'!$Y$19="Muy Baja",'Mapa final'!$AA$19="Menor"),CONCATENATE("R2C",'Mapa final'!$O$19),"")</f>
        <v/>
      </c>
      <c r="T47" s="292" t="str">
        <f>IF(AND('Mapa final'!$Y$20="Muy Baja",'Mapa final'!$AA$20="Menor"),CONCATENATE("R2C",'Mapa final'!$O$20),"")</f>
        <v/>
      </c>
      <c r="U47" s="293" t="str">
        <f>IF(AND('Mapa final'!$Y$21="Muy Baja",'Mapa final'!$AA$21="Menor"),CONCATENATE("R2C",'Mapa final'!$O$21),"")</f>
        <v/>
      </c>
      <c r="V47" s="282" t="str">
        <f>IF(AND('Mapa final'!$Y$16="Muy Baja",'Mapa final'!$AA$16="Moderado"),CONCATENATE("R2C",'Mapa final'!$O$16),"")</f>
        <v/>
      </c>
      <c r="W47" s="283" t="str">
        <f>IF(AND('Mapa final'!$Y$17="Muy Baja",'Mapa final'!$AA$17="Moderado"),CONCATENATE("R2C",'Mapa final'!$O$17),"")</f>
        <v/>
      </c>
      <c r="X47" s="283" t="str">
        <f>IF(AND('Mapa final'!$Y$18="Muy Baja",'Mapa final'!$AA$18="Moderado"),CONCATENATE("R2C",'Mapa final'!$O$18),"")</f>
        <v/>
      </c>
      <c r="Y47" s="283" t="str">
        <f>IF(AND('Mapa final'!$Y$19="Muy Baja",'Mapa final'!$AA$19="Moderado"),CONCATENATE("R2C",'Mapa final'!$O$19),"")</f>
        <v/>
      </c>
      <c r="Z47" s="283" t="str">
        <f>IF(AND('Mapa final'!$Y$20="Muy Baja",'Mapa final'!$AA$20="Moderado"),CONCATENATE("R2C",'Mapa final'!$O$20),"")</f>
        <v/>
      </c>
      <c r="AA47" s="284" t="str">
        <f>IF(AND('Mapa final'!$Y$21="Muy Baja",'Mapa final'!$AA$21="Moderado"),CONCATENATE("R2C",'Mapa final'!$O$21),"")</f>
        <v/>
      </c>
      <c r="AB47" s="267" t="str">
        <f>IF(AND('Mapa final'!$Y$16="Muy Baja",'Mapa final'!$AA$16="Mayor"),CONCATENATE("R2C",'Mapa final'!$O$16),"")</f>
        <v/>
      </c>
      <c r="AC47" s="268" t="str">
        <f>IF(AND('Mapa final'!$Y$17="Muy Baja",'Mapa final'!$AA$17="Mayor"),CONCATENATE("R2C",'Mapa final'!$O$17),"")</f>
        <v/>
      </c>
      <c r="AD47" s="268" t="str">
        <f>IF(AND('Mapa final'!$Y$18="Muy Baja",'Mapa final'!$AA$18="Mayor"),CONCATENATE("R2C",'Mapa final'!$O$18),"")</f>
        <v/>
      </c>
      <c r="AE47" s="268" t="str">
        <f>IF(AND('Mapa final'!$Y$19="Muy Baja",'Mapa final'!$AA$19="Mayor"),CONCATENATE("R2C",'Mapa final'!$O$19),"")</f>
        <v/>
      </c>
      <c r="AF47" s="268" t="str">
        <f>IF(AND('Mapa final'!$Y$20="Muy Baja",'Mapa final'!$AA$20="Mayor"),CONCATENATE("R2C",'Mapa final'!$O$20),"")</f>
        <v/>
      </c>
      <c r="AG47" s="269" t="str">
        <f>IF(AND('Mapa final'!$Y$21="Muy Baja",'Mapa final'!$AA$21="Mayor"),CONCATENATE("R2C",'Mapa final'!$O$21),"")</f>
        <v/>
      </c>
      <c r="AH47" s="270" t="str">
        <f>IF(AND('Mapa final'!$Y$16="Muy Baja",'Mapa final'!$AA$16="Catastrófico"),CONCATENATE("R2C",'Mapa final'!$O$16),"")</f>
        <v/>
      </c>
      <c r="AI47" s="271" t="str">
        <f>IF(AND('Mapa final'!$Y$17="Muy Baja",'Mapa final'!$AA$17="Catastrófico"),CONCATENATE("R2C",'Mapa final'!$O$17),"")</f>
        <v/>
      </c>
      <c r="AJ47" s="271" t="str">
        <f>IF(AND('Mapa final'!$Y$18="Muy Baja",'Mapa final'!$AA$18="Catastrófico"),CONCATENATE("R2C",'Mapa final'!$O$18),"")</f>
        <v/>
      </c>
      <c r="AK47" s="271" t="str">
        <f>IF(AND('Mapa final'!$Y$19="Muy Baja",'Mapa final'!$AA$19="Catastrófico"),CONCATENATE("R2C",'Mapa final'!$O$19),"")</f>
        <v/>
      </c>
      <c r="AL47" s="271" t="str">
        <f>IF(AND('Mapa final'!$Y$20="Muy Baja",'Mapa final'!$AA$20="Catastrófico"),CONCATENATE("R2C",'Mapa final'!$O$20),"")</f>
        <v/>
      </c>
      <c r="AM47" s="272"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3"/>
      <c r="C48" s="643"/>
      <c r="D48" s="644"/>
      <c r="E48" s="747"/>
      <c r="F48" s="733"/>
      <c r="G48" s="733"/>
      <c r="H48" s="733"/>
      <c r="I48" s="734"/>
      <c r="J48" s="291" t="str">
        <f>IF(AND('Mapa final'!$Y$22="Muy Baja",'Mapa final'!$AA$22="Leve"),CONCATENATE("R3C",'Mapa final'!$O$22),"")</f>
        <v/>
      </c>
      <c r="K48" s="292" t="str">
        <f>IF(AND('Mapa final'!$Y$23="Muy Baja",'Mapa final'!$AA$23="Leve"),CONCATENATE("R3C",'Mapa final'!$O$23),"")</f>
        <v/>
      </c>
      <c r="L48" s="292" t="str">
        <f>IF(AND('Mapa final'!$Y$24="Muy Baja",'Mapa final'!$AA$24="Leve"),CONCATENATE("R3C",'Mapa final'!$O$24),"")</f>
        <v/>
      </c>
      <c r="M48" s="292" t="str">
        <f>IF(AND('Mapa final'!$Y$25="Muy Baja",'Mapa final'!$AA$25="Leve"),CONCATENATE("R3C",'Mapa final'!$O$25),"")</f>
        <v/>
      </c>
      <c r="N48" s="292" t="str">
        <f>IF(AND('Mapa final'!$Y$26="Muy Baja",'Mapa final'!$AA$26="Leve"),CONCATENATE("R3C",'Mapa final'!$O$26),"")</f>
        <v/>
      </c>
      <c r="O48" s="293" t="str">
        <f>IF(AND('Mapa final'!$Y$27="Muy Baja",'Mapa final'!$AA$27="Leve"),CONCATENATE("R3C",'Mapa final'!$O$27),"")</f>
        <v/>
      </c>
      <c r="P48" s="291" t="str">
        <f>IF(AND('Mapa final'!$Y$22="Muy Baja",'Mapa final'!$AA$22="Menor"),CONCATENATE("R3C",'Mapa final'!$O$22),"")</f>
        <v/>
      </c>
      <c r="Q48" s="292" t="str">
        <f>IF(AND('Mapa final'!$Y$23="Muy Baja",'Mapa final'!$AA$23="Menor"),CONCATENATE("R3C",'Mapa final'!$O$23),"")</f>
        <v/>
      </c>
      <c r="R48" s="292" t="str">
        <f>IF(AND('Mapa final'!$Y$24="Muy Baja",'Mapa final'!$AA$24="Menor"),CONCATENATE("R3C",'Mapa final'!$O$24),"")</f>
        <v/>
      </c>
      <c r="S48" s="292" t="str">
        <f>IF(AND('Mapa final'!$Y$25="Muy Baja",'Mapa final'!$AA$25="Menor"),CONCATENATE("R3C",'Mapa final'!$O$25),"")</f>
        <v/>
      </c>
      <c r="T48" s="292" t="str">
        <f>IF(AND('Mapa final'!$Y$26="Muy Baja",'Mapa final'!$AA$26="Menor"),CONCATENATE("R3C",'Mapa final'!$O$26),"")</f>
        <v/>
      </c>
      <c r="U48" s="293" t="str">
        <f>IF(AND('Mapa final'!$Y$27="Muy Baja",'Mapa final'!$AA$27="Menor"),CONCATENATE("R3C",'Mapa final'!$O$27),"")</f>
        <v/>
      </c>
      <c r="V48" s="282" t="str">
        <f>IF(AND('Mapa final'!$Y$22="Muy Baja",'Mapa final'!$AA$22="Moderado"),CONCATENATE("R3C",'Mapa final'!$O$22),"")</f>
        <v/>
      </c>
      <c r="W48" s="283" t="str">
        <f>IF(AND('Mapa final'!$Y$23="Muy Baja",'Mapa final'!$AA$23="Moderado"),CONCATENATE("R3C",'Mapa final'!$O$23),"")</f>
        <v/>
      </c>
      <c r="X48" s="283" t="str">
        <f>IF(AND('Mapa final'!$Y$24="Muy Baja",'Mapa final'!$AA$24="Moderado"),CONCATENATE("R3C",'Mapa final'!$O$24),"")</f>
        <v/>
      </c>
      <c r="Y48" s="283" t="str">
        <f>IF(AND('Mapa final'!$Y$25="Muy Baja",'Mapa final'!$AA$25="Moderado"),CONCATENATE("R3C",'Mapa final'!$O$25),"")</f>
        <v/>
      </c>
      <c r="Z48" s="283" t="str">
        <f>IF(AND('Mapa final'!$Y$26="Muy Baja",'Mapa final'!$AA$26="Moderado"),CONCATENATE("R3C",'Mapa final'!$O$26),"")</f>
        <v/>
      </c>
      <c r="AA48" s="284" t="str">
        <f>IF(AND('Mapa final'!$Y$27="Muy Baja",'Mapa final'!$AA$27="Moderado"),CONCATENATE("R3C",'Mapa final'!$O$27),"")</f>
        <v/>
      </c>
      <c r="AB48" s="267" t="str">
        <f>IF(AND('Mapa final'!$Y$22="Muy Baja",'Mapa final'!$AA$22="Mayor"),CONCATENATE("R3C",'Mapa final'!$O$22),"")</f>
        <v/>
      </c>
      <c r="AC48" s="268" t="str">
        <f>IF(AND('Mapa final'!$Y$23="Muy Baja",'Mapa final'!$AA$23="Mayor"),CONCATENATE("R3C",'Mapa final'!$O$23),"")</f>
        <v/>
      </c>
      <c r="AD48" s="268" t="str">
        <f>IF(AND('Mapa final'!$Y$24="Muy Baja",'Mapa final'!$AA$24="Mayor"),CONCATENATE("R3C",'Mapa final'!$O$24),"")</f>
        <v/>
      </c>
      <c r="AE48" s="268" t="str">
        <f>IF(AND('Mapa final'!$Y$25="Muy Baja",'Mapa final'!$AA$25="Mayor"),CONCATENATE("R3C",'Mapa final'!$O$25),"")</f>
        <v/>
      </c>
      <c r="AF48" s="268" t="str">
        <f>IF(AND('Mapa final'!$Y$26="Muy Baja",'Mapa final'!$AA$26="Mayor"),CONCATENATE("R3C",'Mapa final'!$O$26),"")</f>
        <v/>
      </c>
      <c r="AG48" s="269" t="str">
        <f>IF(AND('Mapa final'!$Y$27="Muy Baja",'Mapa final'!$AA$27="Mayor"),CONCATENATE("R3C",'Mapa final'!$O$27),"")</f>
        <v/>
      </c>
      <c r="AH48" s="270" t="str">
        <f>IF(AND('Mapa final'!$Y$22="Muy Baja",'Mapa final'!$AA$22="Catastrófico"),CONCATENATE("R3C",'Mapa final'!$O$22),"")</f>
        <v/>
      </c>
      <c r="AI48" s="271" t="str">
        <f>IF(AND('Mapa final'!$Y$23="Muy Baja",'Mapa final'!$AA$23="Catastrófico"),CONCATENATE("R3C",'Mapa final'!$O$23),"")</f>
        <v/>
      </c>
      <c r="AJ48" s="271" t="str">
        <f>IF(AND('Mapa final'!$Y$24="Muy Baja",'Mapa final'!$AA$24="Catastrófico"),CONCATENATE("R3C",'Mapa final'!$O$24),"")</f>
        <v/>
      </c>
      <c r="AK48" s="271" t="str">
        <f>IF(AND('Mapa final'!$Y$25="Muy Baja",'Mapa final'!$AA$25="Catastrófico"),CONCATENATE("R3C",'Mapa final'!$O$25),"")</f>
        <v/>
      </c>
      <c r="AL48" s="271" t="str">
        <f>IF(AND('Mapa final'!$Y$26="Muy Baja",'Mapa final'!$AA$26="Catastrófico"),CONCATENATE("R3C",'Mapa final'!$O$26),"")</f>
        <v/>
      </c>
      <c r="AM48" s="272"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3"/>
      <c r="C49" s="643"/>
      <c r="D49" s="644"/>
      <c r="E49" s="732"/>
      <c r="F49" s="733"/>
      <c r="G49" s="733"/>
      <c r="H49" s="733"/>
      <c r="I49" s="734"/>
      <c r="J49" s="291" t="str">
        <f>IF(AND('Mapa final'!$Y$28="Muy Baja",'Mapa final'!$AA$28="Leve"),CONCATENATE("R4C",'Mapa final'!$O$28),"")</f>
        <v/>
      </c>
      <c r="K49" s="292" t="str">
        <f>IF(AND('Mapa final'!$Y$29="Muy Baja",'Mapa final'!$AA$29="Leve"),CONCATENATE("R4C",'Mapa final'!$O$29),"")</f>
        <v/>
      </c>
      <c r="L49" s="292" t="str">
        <f>IF(AND('Mapa final'!$Y$30="Muy Baja",'Mapa final'!$AA$30="Leve"),CONCATENATE("R4C",'Mapa final'!$O$30),"")</f>
        <v/>
      </c>
      <c r="M49" s="292" t="str">
        <f>IF(AND('Mapa final'!$Y$31="Muy Baja",'Mapa final'!$AA$31="Leve"),CONCATENATE("R4C",'Mapa final'!$O$31),"")</f>
        <v/>
      </c>
      <c r="N49" s="292" t="str">
        <f>IF(AND('Mapa final'!$Y$32="Muy Baja",'Mapa final'!$AA$32="Leve"),CONCATENATE("R4C",'Mapa final'!$O$32),"")</f>
        <v/>
      </c>
      <c r="O49" s="293" t="str">
        <f>IF(AND('Mapa final'!$Y$33="Muy Baja",'Mapa final'!$AA$33="Leve"),CONCATENATE("R4C",'Mapa final'!$O$33),"")</f>
        <v/>
      </c>
      <c r="P49" s="291" t="str">
        <f>IF(AND('Mapa final'!$Y$28="Muy Baja",'Mapa final'!$AA$28="Menor"),CONCATENATE("R4C",'Mapa final'!$O$28),"")</f>
        <v/>
      </c>
      <c r="Q49" s="292" t="str">
        <f>IF(AND('Mapa final'!$Y$29="Muy Baja",'Mapa final'!$AA$29="Menor"),CONCATENATE("R4C",'Mapa final'!$O$29),"")</f>
        <v/>
      </c>
      <c r="R49" s="292" t="str">
        <f>IF(AND('Mapa final'!$Y$30="Muy Baja",'Mapa final'!$AA$30="Menor"),CONCATENATE("R4C",'Mapa final'!$O$30),"")</f>
        <v/>
      </c>
      <c r="S49" s="292" t="str">
        <f>IF(AND('Mapa final'!$Y$31="Muy Baja",'Mapa final'!$AA$31="Menor"),CONCATENATE("R4C",'Mapa final'!$O$31),"")</f>
        <v/>
      </c>
      <c r="T49" s="292" t="str">
        <f>IF(AND('Mapa final'!$Y$32="Muy Baja",'Mapa final'!$AA$32="Menor"),CONCATENATE("R4C",'Mapa final'!$O$32),"")</f>
        <v/>
      </c>
      <c r="U49" s="293" t="str">
        <f>IF(AND('Mapa final'!$Y$33="Muy Baja",'Mapa final'!$AA$33="Menor"),CONCATENATE("R4C",'Mapa final'!$O$33),"")</f>
        <v/>
      </c>
      <c r="V49" s="282" t="str">
        <f>IF(AND('Mapa final'!$Y$28="Muy Baja",'Mapa final'!$AA$28="Moderado"),CONCATENATE("R4C",'Mapa final'!$O$28),"")</f>
        <v/>
      </c>
      <c r="W49" s="283" t="str">
        <f>IF(AND('Mapa final'!$Y$29="Muy Baja",'Mapa final'!$AA$29="Moderado"),CONCATENATE("R4C",'Mapa final'!$O$29),"")</f>
        <v/>
      </c>
      <c r="X49" s="283" t="str">
        <f>IF(AND('Mapa final'!$Y$30="Muy Baja",'Mapa final'!$AA$30="Moderado"),CONCATENATE("R4C",'Mapa final'!$O$30),"")</f>
        <v/>
      </c>
      <c r="Y49" s="283" t="str">
        <f>IF(AND('Mapa final'!$Y$31="Muy Baja",'Mapa final'!$AA$31="Moderado"),CONCATENATE("R4C",'Mapa final'!$O$31),"")</f>
        <v/>
      </c>
      <c r="Z49" s="283" t="str">
        <f>IF(AND('Mapa final'!$Y$32="Muy Baja",'Mapa final'!$AA$32="Moderado"),CONCATENATE("R4C",'Mapa final'!$O$32),"")</f>
        <v/>
      </c>
      <c r="AA49" s="284" t="str">
        <f>IF(AND('Mapa final'!$Y$33="Muy Baja",'Mapa final'!$AA$33="Moderado"),CONCATENATE("R4C",'Mapa final'!$O$33),"")</f>
        <v/>
      </c>
      <c r="AB49" s="267" t="str">
        <f>IF(AND('Mapa final'!$Y$28="Muy Baja",'Mapa final'!$AA$28="Mayor"),CONCATENATE("R4C",'Mapa final'!$O$28),"")</f>
        <v/>
      </c>
      <c r="AC49" s="268" t="str">
        <f>IF(AND('Mapa final'!$Y$29="Muy Baja",'Mapa final'!$AA$29="Mayor"),CONCATENATE("R4C",'Mapa final'!$O$29),"")</f>
        <v/>
      </c>
      <c r="AD49" s="268" t="str">
        <f>IF(AND('Mapa final'!$Y$30="Muy Baja",'Mapa final'!$AA$30="Mayor"),CONCATENATE("R4C",'Mapa final'!$O$30),"")</f>
        <v/>
      </c>
      <c r="AE49" s="268" t="str">
        <f>IF(AND('Mapa final'!$Y$31="Muy Baja",'Mapa final'!$AA$31="Mayor"),CONCATENATE("R4C",'Mapa final'!$O$31),"")</f>
        <v/>
      </c>
      <c r="AF49" s="268" t="str">
        <f>IF(AND('Mapa final'!$Y$32="Muy Baja",'Mapa final'!$AA$32="Mayor"),CONCATENATE("R4C",'Mapa final'!$O$32),"")</f>
        <v/>
      </c>
      <c r="AG49" s="269" t="str">
        <f>IF(AND('Mapa final'!$Y$33="Muy Baja",'Mapa final'!$AA$33="Mayor"),CONCATENATE("R4C",'Mapa final'!$O$33),"")</f>
        <v/>
      </c>
      <c r="AH49" s="270" t="str">
        <f>IF(AND('Mapa final'!$Y$28="Muy Baja",'Mapa final'!$AA$28="Catastrófico"),CONCATENATE("R4C",'Mapa final'!$O$28),"")</f>
        <v/>
      </c>
      <c r="AI49" s="271" t="str">
        <f>IF(AND('Mapa final'!$Y$29="Muy Baja",'Mapa final'!$AA$29="Catastrófico"),CONCATENATE("R4C",'Mapa final'!$O$29),"")</f>
        <v/>
      </c>
      <c r="AJ49" s="271" t="str">
        <f>IF(AND('Mapa final'!$Y$30="Muy Baja",'Mapa final'!$AA$30="Catastrófico"),CONCATENATE("R4C",'Mapa final'!$O$30),"")</f>
        <v/>
      </c>
      <c r="AK49" s="271" t="str">
        <f>IF(AND('Mapa final'!$Y$31="Muy Baja",'Mapa final'!$AA$31="Catastrófico"),CONCATENATE("R4C",'Mapa final'!$O$31),"")</f>
        <v/>
      </c>
      <c r="AL49" s="271" t="str">
        <f>IF(AND('Mapa final'!$Y$32="Muy Baja",'Mapa final'!$AA$32="Catastrófico"),CONCATENATE("R4C",'Mapa final'!$O$32),"")</f>
        <v/>
      </c>
      <c r="AM49" s="272"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3"/>
      <c r="C50" s="643"/>
      <c r="D50" s="644"/>
      <c r="E50" s="732"/>
      <c r="F50" s="733"/>
      <c r="G50" s="733"/>
      <c r="H50" s="733"/>
      <c r="I50" s="734"/>
      <c r="J50" s="291" t="str">
        <f>IF(AND('Mapa final'!$Y$34="Muy Baja",'Mapa final'!$AA$34="Leve"),CONCATENATE("R5C",'Mapa final'!$O$34),"")</f>
        <v/>
      </c>
      <c r="K50" s="292" t="str">
        <f>IF(AND('Mapa final'!$Y$35="Muy Baja",'Mapa final'!$AA$35="Leve"),CONCATENATE("R5C",'Mapa final'!$O$35),"")</f>
        <v/>
      </c>
      <c r="L50" s="292" t="str">
        <f>IF(AND('Mapa final'!$Y$36="Muy Baja",'Mapa final'!$AA$36="Leve"),CONCATENATE("R5C",'Mapa final'!$O$36),"")</f>
        <v/>
      </c>
      <c r="M50" s="292" t="str">
        <f>IF(AND('Mapa final'!$Y$37="Muy Baja",'Mapa final'!$AA$37="Leve"),CONCATENATE("R5C",'Mapa final'!$O$37),"")</f>
        <v/>
      </c>
      <c r="N50" s="292" t="str">
        <f>IF(AND('Mapa final'!$Y$38="Muy Baja",'Mapa final'!$AA$38="Leve"),CONCATENATE("R5C",'Mapa final'!$O$38),"")</f>
        <v/>
      </c>
      <c r="O50" s="293" t="str">
        <f>IF(AND('Mapa final'!$Y$39="Muy Baja",'Mapa final'!$AA$39="Leve"),CONCATENATE("R5C",'Mapa final'!$O$39),"")</f>
        <v/>
      </c>
      <c r="P50" s="291" t="str">
        <f>IF(AND('Mapa final'!$Y$34="Muy Baja",'Mapa final'!$AA$34="Menor"),CONCATENATE("R5C",'Mapa final'!$O$34),"")</f>
        <v/>
      </c>
      <c r="Q50" s="292" t="str">
        <f>IF(AND('Mapa final'!$Y$35="Muy Baja",'Mapa final'!$AA$35="Menor"),CONCATENATE("R5C",'Mapa final'!$O$35),"")</f>
        <v/>
      </c>
      <c r="R50" s="292" t="str">
        <f>IF(AND('Mapa final'!$Y$36="Muy Baja",'Mapa final'!$AA$36="Menor"),CONCATENATE("R5C",'Mapa final'!$O$36),"")</f>
        <v/>
      </c>
      <c r="S50" s="292" t="str">
        <f>IF(AND('Mapa final'!$Y$37="Muy Baja",'Mapa final'!$AA$37="Menor"),CONCATENATE("R5C",'Mapa final'!$O$37),"")</f>
        <v/>
      </c>
      <c r="T50" s="292" t="str">
        <f>IF(AND('Mapa final'!$Y$38="Muy Baja",'Mapa final'!$AA$38="Menor"),CONCATENATE("R5C",'Mapa final'!$O$38),"")</f>
        <v/>
      </c>
      <c r="U50" s="293" t="str">
        <f>IF(AND('Mapa final'!$Y$39="Muy Baja",'Mapa final'!$AA$39="Menor"),CONCATENATE("R5C",'Mapa final'!$O$39),"")</f>
        <v/>
      </c>
      <c r="V50" s="282" t="str">
        <f>IF(AND('Mapa final'!$Y$34="Muy Baja",'Mapa final'!$AA$34="Moderado"),CONCATENATE("R5C",'Mapa final'!$O$34),"")</f>
        <v/>
      </c>
      <c r="W50" s="283" t="str">
        <f>IF(AND('Mapa final'!$Y$35="Muy Baja",'Mapa final'!$AA$35="Moderado"),CONCATENATE("R5C",'Mapa final'!$O$35),"")</f>
        <v/>
      </c>
      <c r="X50" s="283" t="str">
        <f>IF(AND('Mapa final'!$Y$36="Muy Baja",'Mapa final'!$AA$36="Moderado"),CONCATENATE("R5C",'Mapa final'!$O$36),"")</f>
        <v/>
      </c>
      <c r="Y50" s="283" t="str">
        <f>IF(AND('Mapa final'!$Y$37="Muy Baja",'Mapa final'!$AA$37="Moderado"),CONCATENATE("R5C",'Mapa final'!$O$37),"")</f>
        <v/>
      </c>
      <c r="Z50" s="283" t="str">
        <f>IF(AND('Mapa final'!$Y$38="Muy Baja",'Mapa final'!$AA$38="Moderado"),CONCATENATE("R5C",'Mapa final'!$O$38),"")</f>
        <v/>
      </c>
      <c r="AA50" s="284" t="str">
        <f>IF(AND('Mapa final'!$Y$39="Muy Baja",'Mapa final'!$AA$39="Moderado"),CONCATENATE("R5C",'Mapa final'!$O$39),"")</f>
        <v/>
      </c>
      <c r="AB50" s="267" t="str">
        <f>IF(AND('Mapa final'!$Y$34="Muy Baja",'Mapa final'!$AA$34="Mayor"),CONCATENATE("R5C",'Mapa final'!$O$34),"")</f>
        <v/>
      </c>
      <c r="AC50" s="268" t="str">
        <f>IF(AND('Mapa final'!$Y$35="Muy Baja",'Mapa final'!$AA$35="Mayor"),CONCATENATE("R5C",'Mapa final'!$O$35),"")</f>
        <v/>
      </c>
      <c r="AD50" s="268" t="str">
        <f>IF(AND('Mapa final'!$Y$36="Muy Baja",'Mapa final'!$AA$36="Mayor"),CONCATENATE("R5C",'Mapa final'!$O$36),"")</f>
        <v/>
      </c>
      <c r="AE50" s="268" t="str">
        <f>IF(AND('Mapa final'!$Y$37="Muy Baja",'Mapa final'!$AA$37="Mayor"),CONCATENATE("R5C",'Mapa final'!$O$37),"")</f>
        <v/>
      </c>
      <c r="AF50" s="268" t="str">
        <f>IF(AND('Mapa final'!$Y$38="Muy Baja",'Mapa final'!$AA$38="Mayor"),CONCATENATE("R5C",'Mapa final'!$O$38),"")</f>
        <v/>
      </c>
      <c r="AG50" s="269" t="str">
        <f>IF(AND('Mapa final'!$Y$39="Muy Baja",'Mapa final'!$AA$39="Mayor"),CONCATENATE("R5C",'Mapa final'!$O$39),"")</f>
        <v/>
      </c>
      <c r="AH50" s="270" t="str">
        <f>IF(AND('Mapa final'!$Y$34="Muy Baja",'Mapa final'!$AA$34="Catastrófico"),CONCATENATE("R5C",'Mapa final'!$O$34),"")</f>
        <v/>
      </c>
      <c r="AI50" s="271" t="str">
        <f>IF(AND('Mapa final'!$Y$35="Muy Baja",'Mapa final'!$AA$35="Catastrófico"),CONCATENATE("R5C",'Mapa final'!$O$35),"")</f>
        <v/>
      </c>
      <c r="AJ50" s="271" t="str">
        <f>IF(AND('Mapa final'!$Y$36="Muy Baja",'Mapa final'!$AA$36="Catastrófico"),CONCATENATE("R5C",'Mapa final'!$O$36),"")</f>
        <v/>
      </c>
      <c r="AK50" s="271" t="str">
        <f>IF(AND('Mapa final'!$Y$37="Muy Baja",'Mapa final'!$AA$37="Catastrófico"),CONCATENATE("R5C",'Mapa final'!$O$37),"")</f>
        <v/>
      </c>
      <c r="AL50" s="271" t="str">
        <f>IF(AND('Mapa final'!$Y$38="Muy Baja",'Mapa final'!$AA$38="Catastrófico"),CONCATENATE("R5C",'Mapa final'!$O$38),"")</f>
        <v/>
      </c>
      <c r="AM50" s="272"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3"/>
      <c r="C51" s="643"/>
      <c r="D51" s="644"/>
      <c r="E51" s="732"/>
      <c r="F51" s="733"/>
      <c r="G51" s="733"/>
      <c r="H51" s="733"/>
      <c r="I51" s="734"/>
      <c r="J51" s="291" t="str">
        <f>IF(AND('Mapa final'!$Y$40="Muy Baja",'Mapa final'!$AA$40="Leve"),CONCATENATE("R6C",'Mapa final'!$O$40),"")</f>
        <v/>
      </c>
      <c r="K51" s="292" t="str">
        <f>IF(AND('Mapa final'!$Y$41="Muy Baja",'Mapa final'!$AA$41="Leve"),CONCATENATE("R6C",'Mapa final'!$O$41),"")</f>
        <v/>
      </c>
      <c r="L51" s="292" t="str">
        <f>IF(AND('Mapa final'!$Y$42="Muy Baja",'Mapa final'!$AA$42="Leve"),CONCATENATE("R6C",'Mapa final'!$O$42),"")</f>
        <v/>
      </c>
      <c r="M51" s="292" t="str">
        <f>IF(AND('Mapa final'!$Y$43="Muy Baja",'Mapa final'!$AA$43="Leve"),CONCATENATE("R6C",'Mapa final'!$O$43),"")</f>
        <v/>
      </c>
      <c r="N51" s="292" t="str">
        <f>IF(AND('Mapa final'!$Y$44="Muy Baja",'Mapa final'!$AA$44="Leve"),CONCATENATE("R6C",'Mapa final'!$O$44),"")</f>
        <v/>
      </c>
      <c r="O51" s="293" t="str">
        <f>IF(AND('Mapa final'!$Y$45="Muy Baja",'Mapa final'!$AA$45="Leve"),CONCATENATE("R6C",'Mapa final'!$O$45),"")</f>
        <v/>
      </c>
      <c r="P51" s="291" t="str">
        <f>IF(AND('Mapa final'!$Y$40="Muy Baja",'Mapa final'!$AA$40="Menor"),CONCATENATE("R6C",'Mapa final'!$O$40),"")</f>
        <v/>
      </c>
      <c r="Q51" s="292" t="str">
        <f>IF(AND('Mapa final'!$Y$41="Muy Baja",'Mapa final'!$AA$41="Menor"),CONCATENATE("R6C",'Mapa final'!$O$41),"")</f>
        <v/>
      </c>
      <c r="R51" s="292" t="str">
        <f>IF(AND('Mapa final'!$Y$42="Muy Baja",'Mapa final'!$AA$42="Menor"),CONCATENATE("R6C",'Mapa final'!$O$42),"")</f>
        <v/>
      </c>
      <c r="S51" s="292" t="str">
        <f>IF(AND('Mapa final'!$Y$43="Muy Baja",'Mapa final'!$AA$43="Menor"),CONCATENATE("R6C",'Mapa final'!$O$43),"")</f>
        <v/>
      </c>
      <c r="T51" s="292" t="str">
        <f>IF(AND('Mapa final'!$Y$44="Muy Baja",'Mapa final'!$AA$44="Menor"),CONCATENATE("R6C",'Mapa final'!$O$44),"")</f>
        <v/>
      </c>
      <c r="U51" s="293" t="str">
        <f>IF(AND('Mapa final'!$Y$45="Muy Baja",'Mapa final'!$AA$45="Menor"),CONCATENATE("R6C",'Mapa final'!$O$45),"")</f>
        <v/>
      </c>
      <c r="V51" s="282" t="str">
        <f>IF(AND('Mapa final'!$Y$40="Muy Baja",'Mapa final'!$AA$40="Moderado"),CONCATENATE("R6C",'Mapa final'!$O$40),"")</f>
        <v/>
      </c>
      <c r="W51" s="283" t="str">
        <f>IF(AND('Mapa final'!$Y$41="Muy Baja",'Mapa final'!$AA$41="Moderado"),CONCATENATE("R6C",'Mapa final'!$O$41),"")</f>
        <v/>
      </c>
      <c r="X51" s="283" t="str">
        <f>IF(AND('Mapa final'!$Y$42="Muy Baja",'Mapa final'!$AA$42="Moderado"),CONCATENATE("R6C",'Mapa final'!$O$42),"")</f>
        <v/>
      </c>
      <c r="Y51" s="283" t="str">
        <f>IF(AND('Mapa final'!$Y$43="Muy Baja",'Mapa final'!$AA$43="Moderado"),CONCATENATE("R6C",'Mapa final'!$O$43),"")</f>
        <v/>
      </c>
      <c r="Z51" s="283" t="str">
        <f>IF(AND('Mapa final'!$Y$44="Muy Baja",'Mapa final'!$AA$44="Moderado"),CONCATENATE("R6C",'Mapa final'!$O$44),"")</f>
        <v/>
      </c>
      <c r="AA51" s="284" t="str">
        <f>IF(AND('Mapa final'!$Y$45="Muy Baja",'Mapa final'!$AA$45="Moderado"),CONCATENATE("R6C",'Mapa final'!$O$45),"")</f>
        <v/>
      </c>
      <c r="AB51" s="267" t="str">
        <f>IF(AND('Mapa final'!$Y$40="Muy Baja",'Mapa final'!$AA$40="Mayor"),CONCATENATE("R6C",'Mapa final'!$O$40),"")</f>
        <v/>
      </c>
      <c r="AC51" s="268" t="str">
        <f>IF(AND('Mapa final'!$Y$41="Muy Baja",'Mapa final'!$AA$41="Mayor"),CONCATENATE("R6C",'Mapa final'!$O$41),"")</f>
        <v/>
      </c>
      <c r="AD51" s="268" t="str">
        <f>IF(AND('Mapa final'!$Y$42="Muy Baja",'Mapa final'!$AA$42="Mayor"),CONCATENATE("R6C",'Mapa final'!$O$42),"")</f>
        <v/>
      </c>
      <c r="AE51" s="268" t="str">
        <f>IF(AND('Mapa final'!$Y$43="Muy Baja",'Mapa final'!$AA$43="Mayor"),CONCATENATE("R6C",'Mapa final'!$O$43),"")</f>
        <v/>
      </c>
      <c r="AF51" s="268" t="str">
        <f>IF(AND('Mapa final'!$Y$44="Muy Baja",'Mapa final'!$AA$44="Mayor"),CONCATENATE("R6C",'Mapa final'!$O$44),"")</f>
        <v/>
      </c>
      <c r="AG51" s="269" t="str">
        <f>IF(AND('Mapa final'!$Y$45="Muy Baja",'Mapa final'!$AA$45="Mayor"),CONCATENATE("R6C",'Mapa final'!$O$45),"")</f>
        <v/>
      </c>
      <c r="AH51" s="270" t="str">
        <f>IF(AND('Mapa final'!$Y$40="Muy Baja",'Mapa final'!$AA$40="Catastrófico"),CONCATENATE("R6C",'Mapa final'!$O$40),"")</f>
        <v/>
      </c>
      <c r="AI51" s="271" t="str">
        <f>IF(AND('Mapa final'!$Y$41="Muy Baja",'Mapa final'!$AA$41="Catastrófico"),CONCATENATE("R6C",'Mapa final'!$O$41),"")</f>
        <v/>
      </c>
      <c r="AJ51" s="271" t="str">
        <f>IF(AND('Mapa final'!$Y$42="Muy Baja",'Mapa final'!$AA$42="Catastrófico"),CONCATENATE("R6C",'Mapa final'!$O$42),"")</f>
        <v/>
      </c>
      <c r="AK51" s="271" t="str">
        <f>IF(AND('Mapa final'!$Y$43="Muy Baja",'Mapa final'!$AA$43="Catastrófico"),CONCATENATE("R6C",'Mapa final'!$O$43),"")</f>
        <v/>
      </c>
      <c r="AL51" s="271" t="str">
        <f>IF(AND('Mapa final'!$Y$44="Muy Baja",'Mapa final'!$AA$44="Catastrófico"),CONCATENATE("R6C",'Mapa final'!$O$44),"")</f>
        <v/>
      </c>
      <c r="AM51" s="272"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3"/>
      <c r="C52" s="643"/>
      <c r="D52" s="644"/>
      <c r="E52" s="732"/>
      <c r="F52" s="733"/>
      <c r="G52" s="733"/>
      <c r="H52" s="733"/>
      <c r="I52" s="734"/>
      <c r="J52" s="291" t="str">
        <f>IF(AND('Mapa final'!$Y$46="Muy Baja",'Mapa final'!$AA$46="Leve"),CONCATENATE("R7C",'Mapa final'!$O$46),"")</f>
        <v/>
      </c>
      <c r="K52" s="292" t="str">
        <f>IF(AND('Mapa final'!$Y$47="Muy Baja",'Mapa final'!$AA$47="Leve"),CONCATENATE("R7C",'Mapa final'!$O$47),"")</f>
        <v/>
      </c>
      <c r="L52" s="292" t="str">
        <f>IF(AND('Mapa final'!$Y$48="Muy Baja",'Mapa final'!$AA$48="Leve"),CONCATENATE("R7C",'Mapa final'!$O$48),"")</f>
        <v/>
      </c>
      <c r="M52" s="292" t="str">
        <f>IF(AND('Mapa final'!$Y$49="Muy Baja",'Mapa final'!$AA$49="Leve"),CONCATENATE("R7C",'Mapa final'!$O$49),"")</f>
        <v/>
      </c>
      <c r="N52" s="292" t="str">
        <f>IF(AND('Mapa final'!$Y$50="Muy Baja",'Mapa final'!$AA$50="Leve"),CONCATENATE("R7C",'Mapa final'!$O$50),"")</f>
        <v/>
      </c>
      <c r="O52" s="293" t="str">
        <f>IF(AND('Mapa final'!$Y$51="Muy Baja",'Mapa final'!$AA$51="Leve"),CONCATENATE("R7C",'Mapa final'!$O$51),"")</f>
        <v/>
      </c>
      <c r="P52" s="291" t="str">
        <f>IF(AND('Mapa final'!$Y$46="Muy Baja",'Mapa final'!$AA$46="Menor"),CONCATENATE("R7C",'Mapa final'!$O$46),"")</f>
        <v/>
      </c>
      <c r="Q52" s="292" t="str">
        <f>IF(AND('Mapa final'!$Y$47="Muy Baja",'Mapa final'!$AA$47="Menor"),CONCATENATE("R7C",'Mapa final'!$O$47),"")</f>
        <v/>
      </c>
      <c r="R52" s="292" t="str">
        <f>IF(AND('Mapa final'!$Y$48="Muy Baja",'Mapa final'!$AA$48="Menor"),CONCATENATE("R7C",'Mapa final'!$O$48),"")</f>
        <v/>
      </c>
      <c r="S52" s="292" t="str">
        <f>IF(AND('Mapa final'!$Y$49="Muy Baja",'Mapa final'!$AA$49="Menor"),CONCATENATE("R7C",'Mapa final'!$O$49),"")</f>
        <v/>
      </c>
      <c r="T52" s="292" t="str">
        <f>IF(AND('Mapa final'!$Y$50="Muy Baja",'Mapa final'!$AA$50="Menor"),CONCATENATE("R7C",'Mapa final'!$O$50),"")</f>
        <v/>
      </c>
      <c r="U52" s="293" t="str">
        <f>IF(AND('Mapa final'!$Y$51="Muy Baja",'Mapa final'!$AA$51="Menor"),CONCATENATE("R7C",'Mapa final'!$O$51),"")</f>
        <v/>
      </c>
      <c r="V52" s="282" t="str">
        <f>IF(AND('Mapa final'!$Y$46="Muy Baja",'Mapa final'!$AA$46="Moderado"),CONCATENATE("R7C",'Mapa final'!$O$46),"")</f>
        <v/>
      </c>
      <c r="W52" s="283" t="str">
        <f>IF(AND('Mapa final'!$Y$47="Muy Baja",'Mapa final'!$AA$47="Moderado"),CONCATENATE("R7C",'Mapa final'!$O$47),"")</f>
        <v/>
      </c>
      <c r="X52" s="283" t="str">
        <f>IF(AND('Mapa final'!$Y$48="Muy Baja",'Mapa final'!$AA$48="Moderado"),CONCATENATE("R7C",'Mapa final'!$O$48),"")</f>
        <v/>
      </c>
      <c r="Y52" s="283" t="str">
        <f>IF(AND('Mapa final'!$Y$49="Muy Baja",'Mapa final'!$AA$49="Moderado"),CONCATENATE("R7C",'Mapa final'!$O$49),"")</f>
        <v/>
      </c>
      <c r="Z52" s="283" t="str">
        <f>IF(AND('Mapa final'!$Y$50="Muy Baja",'Mapa final'!$AA$50="Moderado"),CONCATENATE("R7C",'Mapa final'!$O$50),"")</f>
        <v/>
      </c>
      <c r="AA52" s="284" t="str">
        <f>IF(AND('Mapa final'!$Y$51="Muy Baja",'Mapa final'!$AA$51="Moderado"),CONCATENATE("R7C",'Mapa final'!$O$51),"")</f>
        <v/>
      </c>
      <c r="AB52" s="267" t="str">
        <f>IF(AND('Mapa final'!$Y$46="Muy Baja",'Mapa final'!$AA$46="Mayor"),CONCATENATE("R7C",'Mapa final'!$O$46),"")</f>
        <v/>
      </c>
      <c r="AC52" s="268" t="str">
        <f>IF(AND('Mapa final'!$Y$47="Muy Baja",'Mapa final'!$AA$47="Mayor"),CONCATENATE("R7C",'Mapa final'!$O$47),"")</f>
        <v/>
      </c>
      <c r="AD52" s="268" t="str">
        <f>IF(AND('Mapa final'!$Y$48="Muy Baja",'Mapa final'!$AA$48="Mayor"),CONCATENATE("R7C",'Mapa final'!$O$48),"")</f>
        <v/>
      </c>
      <c r="AE52" s="268" t="str">
        <f>IF(AND('Mapa final'!$Y$49="Muy Baja",'Mapa final'!$AA$49="Mayor"),CONCATENATE("R7C",'Mapa final'!$O$49),"")</f>
        <v/>
      </c>
      <c r="AF52" s="268" t="str">
        <f>IF(AND('Mapa final'!$Y$50="Muy Baja",'Mapa final'!$AA$50="Mayor"),CONCATENATE("R7C",'Mapa final'!$O$50),"")</f>
        <v/>
      </c>
      <c r="AG52" s="269" t="str">
        <f>IF(AND('Mapa final'!$Y$51="Muy Baja",'Mapa final'!$AA$51="Mayor"),CONCATENATE("R7C",'Mapa final'!$O$51),"")</f>
        <v/>
      </c>
      <c r="AH52" s="270" t="str">
        <f>IF(AND('Mapa final'!$Y$46="Muy Baja",'Mapa final'!$AA$46="Catastrófico"),CONCATENATE("R7C",'Mapa final'!$O$46),"")</f>
        <v/>
      </c>
      <c r="AI52" s="271" t="str">
        <f>IF(AND('Mapa final'!$Y$47="Muy Baja",'Mapa final'!$AA$47="Catastrófico"),CONCATENATE("R7C",'Mapa final'!$O$47),"")</f>
        <v/>
      </c>
      <c r="AJ52" s="271" t="str">
        <f>IF(AND('Mapa final'!$Y$48="Muy Baja",'Mapa final'!$AA$48="Catastrófico"),CONCATENATE("R7C",'Mapa final'!$O$48),"")</f>
        <v/>
      </c>
      <c r="AK52" s="271" t="str">
        <f>IF(AND('Mapa final'!$Y$49="Muy Baja",'Mapa final'!$AA$49="Catastrófico"),CONCATENATE("R7C",'Mapa final'!$O$49),"")</f>
        <v/>
      </c>
      <c r="AL52" s="271" t="str">
        <f>IF(AND('Mapa final'!$Y$50="Muy Baja",'Mapa final'!$AA$50="Catastrófico"),CONCATENATE("R7C",'Mapa final'!$O$50),"")</f>
        <v/>
      </c>
      <c r="AM52" s="272"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3"/>
      <c r="C53" s="643"/>
      <c r="D53" s="644"/>
      <c r="E53" s="732"/>
      <c r="F53" s="733"/>
      <c r="G53" s="733"/>
      <c r="H53" s="733"/>
      <c r="I53" s="734"/>
      <c r="J53" s="291" t="str">
        <f>IF(AND('Mapa final'!$Y$52="Muy Baja",'Mapa final'!$AA$52="Leve"),CONCATENATE("R8C",'Mapa final'!$O$52),"")</f>
        <v/>
      </c>
      <c r="K53" s="292" t="str">
        <f>IF(AND('Mapa final'!$Y$53="Muy Baja",'Mapa final'!$AA$53="Leve"),CONCATENATE("R8C",'Mapa final'!$O$53),"")</f>
        <v/>
      </c>
      <c r="L53" s="292" t="str">
        <f>IF(AND('Mapa final'!$Y$54="Muy Baja",'Mapa final'!$AA$54="Leve"),CONCATENATE("R8C",'Mapa final'!$O$54),"")</f>
        <v/>
      </c>
      <c r="M53" s="292" t="str">
        <f>IF(AND('Mapa final'!$Y$55="Muy Baja",'Mapa final'!$AA$55="Leve"),CONCATENATE("R8C",'Mapa final'!$O$55),"")</f>
        <v/>
      </c>
      <c r="N53" s="292" t="str">
        <f>IF(AND('Mapa final'!$Y$56="Muy Baja",'Mapa final'!$AA$56="Leve"),CONCATENATE("R8C",'Mapa final'!$O$56),"")</f>
        <v/>
      </c>
      <c r="O53" s="293" t="str">
        <f>IF(AND('Mapa final'!$Y$57="Muy Baja",'Mapa final'!$AA$57="Leve"),CONCATENATE("R8C",'Mapa final'!$O$57),"")</f>
        <v/>
      </c>
      <c r="P53" s="291" t="str">
        <f>IF(AND('Mapa final'!$Y$52="Muy Baja",'Mapa final'!$AA$52="Menor"),CONCATENATE("R8C",'Mapa final'!$O$52),"")</f>
        <v/>
      </c>
      <c r="Q53" s="292" t="str">
        <f>IF(AND('Mapa final'!$Y$53="Muy Baja",'Mapa final'!$AA$53="Menor"),CONCATENATE("R8C",'Mapa final'!$O$53),"")</f>
        <v/>
      </c>
      <c r="R53" s="292" t="str">
        <f>IF(AND('Mapa final'!$Y$54="Muy Baja",'Mapa final'!$AA$54="Menor"),CONCATENATE("R8C",'Mapa final'!$O$54),"")</f>
        <v/>
      </c>
      <c r="S53" s="292" t="str">
        <f>IF(AND('Mapa final'!$Y$55="Muy Baja",'Mapa final'!$AA$55="Menor"),CONCATENATE("R8C",'Mapa final'!$O$55),"")</f>
        <v/>
      </c>
      <c r="T53" s="292" t="str">
        <f>IF(AND('Mapa final'!$Y$56="Muy Baja",'Mapa final'!$AA$56="Menor"),CONCATENATE("R8C",'Mapa final'!$O$56),"")</f>
        <v/>
      </c>
      <c r="U53" s="293" t="str">
        <f>IF(AND('Mapa final'!$Y$57="Muy Baja",'Mapa final'!$AA$57="Menor"),CONCATENATE("R8C",'Mapa final'!$O$57),"")</f>
        <v/>
      </c>
      <c r="V53" s="282" t="str">
        <f>IF(AND('Mapa final'!$Y$52="Muy Baja",'Mapa final'!$AA$52="Moderado"),CONCATENATE("R8C",'Mapa final'!$O$52),"")</f>
        <v/>
      </c>
      <c r="W53" s="283" t="str">
        <f>IF(AND('Mapa final'!$Y$53="Muy Baja",'Mapa final'!$AA$53="Moderado"),CONCATENATE("R8C",'Mapa final'!$O$53),"")</f>
        <v/>
      </c>
      <c r="X53" s="283" t="str">
        <f>IF(AND('Mapa final'!$Y$54="Muy Baja",'Mapa final'!$AA$54="Moderado"),CONCATENATE("R8C",'Mapa final'!$O$54),"")</f>
        <v/>
      </c>
      <c r="Y53" s="283" t="str">
        <f>IF(AND('Mapa final'!$Y$55="Muy Baja",'Mapa final'!$AA$55="Moderado"),CONCATENATE("R8C",'Mapa final'!$O$55),"")</f>
        <v/>
      </c>
      <c r="Z53" s="283" t="str">
        <f>IF(AND('Mapa final'!$Y$56="Muy Baja",'Mapa final'!$AA$56="Moderado"),CONCATENATE("R8C",'Mapa final'!$O$56),"")</f>
        <v/>
      </c>
      <c r="AA53" s="284" t="str">
        <f>IF(AND('Mapa final'!$Y$57="Muy Baja",'Mapa final'!$AA$57="Moderado"),CONCATENATE("R8C",'Mapa final'!$O$57),"")</f>
        <v/>
      </c>
      <c r="AB53" s="267" t="str">
        <f>IF(AND('Mapa final'!$Y$52="Muy Baja",'Mapa final'!$AA$52="Mayor"),CONCATENATE("R8C",'Mapa final'!$O$52),"")</f>
        <v/>
      </c>
      <c r="AC53" s="268" t="str">
        <f>IF(AND('Mapa final'!$Y$53="Muy Baja",'Mapa final'!$AA$53="Mayor"),CONCATENATE("R8C",'Mapa final'!$O$53),"")</f>
        <v/>
      </c>
      <c r="AD53" s="268" t="str">
        <f>IF(AND('Mapa final'!$Y$54="Muy Baja",'Mapa final'!$AA$54="Mayor"),CONCATENATE("R8C",'Mapa final'!$O$54),"")</f>
        <v/>
      </c>
      <c r="AE53" s="268" t="str">
        <f>IF(AND('Mapa final'!$Y$55="Muy Baja",'Mapa final'!$AA$55="Mayor"),CONCATENATE("R8C",'Mapa final'!$O$55),"")</f>
        <v/>
      </c>
      <c r="AF53" s="268" t="str">
        <f>IF(AND('Mapa final'!$Y$56="Muy Baja",'Mapa final'!$AA$56="Mayor"),CONCATENATE("R8C",'Mapa final'!$O$56),"")</f>
        <v/>
      </c>
      <c r="AG53" s="269" t="str">
        <f>IF(AND('Mapa final'!$Y$57="Muy Baja",'Mapa final'!$AA$57="Mayor"),CONCATENATE("R8C",'Mapa final'!$O$57),"")</f>
        <v/>
      </c>
      <c r="AH53" s="270" t="str">
        <f>IF(AND('Mapa final'!$Y$52="Muy Baja",'Mapa final'!$AA$52="Catastrófico"),CONCATENATE("R8C",'Mapa final'!$O$52),"")</f>
        <v/>
      </c>
      <c r="AI53" s="271" t="str">
        <f>IF(AND('Mapa final'!$Y$53="Muy Baja",'Mapa final'!$AA$53="Catastrófico"),CONCATENATE("R8C",'Mapa final'!$O$53),"")</f>
        <v/>
      </c>
      <c r="AJ53" s="271" t="str">
        <f>IF(AND('Mapa final'!$Y$54="Muy Baja",'Mapa final'!$AA$54="Catastrófico"),CONCATENATE("R8C",'Mapa final'!$O$54),"")</f>
        <v/>
      </c>
      <c r="AK53" s="271" t="str">
        <f>IF(AND('Mapa final'!$Y$55="Muy Baja",'Mapa final'!$AA$55="Catastrófico"),CONCATENATE("R8C",'Mapa final'!$O$55),"")</f>
        <v/>
      </c>
      <c r="AL53" s="271" t="str">
        <f>IF(AND('Mapa final'!$Y$56="Muy Baja",'Mapa final'!$AA$56="Catastrófico"),CONCATENATE("R8C",'Mapa final'!$O$56),"")</f>
        <v/>
      </c>
      <c r="AM53" s="272"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3"/>
      <c r="C54" s="643"/>
      <c r="D54" s="644"/>
      <c r="E54" s="732"/>
      <c r="F54" s="733"/>
      <c r="G54" s="733"/>
      <c r="H54" s="733"/>
      <c r="I54" s="734"/>
      <c r="J54" s="291" t="str">
        <f>IF(AND('Mapa final'!$Y$58="Muy Baja",'Mapa final'!$AA$58="Leve"),CONCATENATE("R9C",'Mapa final'!$O$58),"")</f>
        <v/>
      </c>
      <c r="K54" s="292" t="str">
        <f>IF(AND('Mapa final'!$Y$59="Muy Baja",'Mapa final'!$AA$59="Leve"),CONCATENATE("R9C",'Mapa final'!$O$59),"")</f>
        <v/>
      </c>
      <c r="L54" s="292" t="str">
        <f>IF(AND('Mapa final'!$Y$60="Muy Baja",'Mapa final'!$AA$60="Leve"),CONCATENATE("R9C",'Mapa final'!$O$60),"")</f>
        <v/>
      </c>
      <c r="M54" s="292" t="str">
        <f>IF(AND('Mapa final'!$Y$61="Muy Baja",'Mapa final'!$AA$61="Leve"),CONCATENATE("R9C",'Mapa final'!$O$61),"")</f>
        <v/>
      </c>
      <c r="N54" s="292" t="str">
        <f>IF(AND('Mapa final'!$Y$62="Muy Baja",'Mapa final'!$AA$62="Leve"),CONCATENATE("R9C",'Mapa final'!$O$62),"")</f>
        <v/>
      </c>
      <c r="O54" s="293" t="str">
        <f>IF(AND('Mapa final'!$Y$63="Muy Baja",'Mapa final'!$AA$63="Leve"),CONCATENATE("R9C",'Mapa final'!$O$63),"")</f>
        <v/>
      </c>
      <c r="P54" s="291" t="str">
        <f>IF(AND('Mapa final'!$Y$58="Muy Baja",'Mapa final'!$AA$58="Menor"),CONCATENATE("R9C",'Mapa final'!$O$58),"")</f>
        <v/>
      </c>
      <c r="Q54" s="292" t="str">
        <f>IF(AND('Mapa final'!$Y$59="Muy Baja",'Mapa final'!$AA$59="Menor"),CONCATENATE("R9C",'Mapa final'!$O$59),"")</f>
        <v/>
      </c>
      <c r="R54" s="292" t="str">
        <f>IF(AND('Mapa final'!$Y$60="Muy Baja",'Mapa final'!$AA$60="Menor"),CONCATENATE("R9C",'Mapa final'!$O$60),"")</f>
        <v/>
      </c>
      <c r="S54" s="292" t="str">
        <f>IF(AND('Mapa final'!$Y$61="Muy Baja",'Mapa final'!$AA$61="Menor"),CONCATENATE("R9C",'Mapa final'!$O$61),"")</f>
        <v/>
      </c>
      <c r="T54" s="292" t="str">
        <f>IF(AND('Mapa final'!$Y$62="Muy Baja",'Mapa final'!$AA$62="Menor"),CONCATENATE("R9C",'Mapa final'!$O$62),"")</f>
        <v/>
      </c>
      <c r="U54" s="293" t="str">
        <f>IF(AND('Mapa final'!$Y$63="Muy Baja",'Mapa final'!$AA$63="Menor"),CONCATENATE("R9C",'Mapa final'!$O$63),"")</f>
        <v/>
      </c>
      <c r="V54" s="282" t="str">
        <f>IF(AND('Mapa final'!$Y$58="Muy Baja",'Mapa final'!$AA$58="Moderado"),CONCATENATE("R9C",'Mapa final'!$O$58),"")</f>
        <v/>
      </c>
      <c r="W54" s="283" t="str">
        <f>IF(AND('Mapa final'!$Y$59="Muy Baja",'Mapa final'!$AA$59="Moderado"),CONCATENATE("R9C",'Mapa final'!$O$59),"")</f>
        <v/>
      </c>
      <c r="X54" s="283" t="str">
        <f>IF(AND('Mapa final'!$Y$60="Muy Baja",'Mapa final'!$AA$60="Moderado"),CONCATENATE("R9C",'Mapa final'!$O$60),"")</f>
        <v/>
      </c>
      <c r="Y54" s="283" t="str">
        <f>IF(AND('Mapa final'!$Y$61="Muy Baja",'Mapa final'!$AA$61="Moderado"),CONCATENATE("R9C",'Mapa final'!$O$61),"")</f>
        <v/>
      </c>
      <c r="Z54" s="283" t="str">
        <f>IF(AND('Mapa final'!$Y$62="Muy Baja",'Mapa final'!$AA$62="Moderado"),CONCATENATE("R9C",'Mapa final'!$O$62),"")</f>
        <v/>
      </c>
      <c r="AA54" s="284" t="str">
        <f>IF(AND('Mapa final'!$Y$63="Muy Baja",'Mapa final'!$AA$63="Moderado"),CONCATENATE("R9C",'Mapa final'!$O$63),"")</f>
        <v/>
      </c>
      <c r="AB54" s="267" t="str">
        <f>IF(AND('Mapa final'!$Y$58="Muy Baja",'Mapa final'!$AA$58="Mayor"),CONCATENATE("R9C",'Mapa final'!$O$58),"")</f>
        <v/>
      </c>
      <c r="AC54" s="268" t="str">
        <f>IF(AND('Mapa final'!$Y$59="Muy Baja",'Mapa final'!$AA$59="Mayor"),CONCATENATE("R9C",'Mapa final'!$O$59),"")</f>
        <v/>
      </c>
      <c r="AD54" s="268" t="str">
        <f>IF(AND('Mapa final'!$Y$60="Muy Baja",'Mapa final'!$AA$60="Mayor"),CONCATENATE("R9C",'Mapa final'!$O$60),"")</f>
        <v/>
      </c>
      <c r="AE54" s="268" t="str">
        <f>IF(AND('Mapa final'!$Y$61="Muy Baja",'Mapa final'!$AA$61="Mayor"),CONCATENATE("R9C",'Mapa final'!$O$61),"")</f>
        <v/>
      </c>
      <c r="AF54" s="268" t="str">
        <f>IF(AND('Mapa final'!$Y$62="Muy Baja",'Mapa final'!$AA$62="Mayor"),CONCATENATE("R9C",'Mapa final'!$O$62),"")</f>
        <v/>
      </c>
      <c r="AG54" s="269" t="str">
        <f>IF(AND('Mapa final'!$Y$63="Muy Baja",'Mapa final'!$AA$63="Mayor"),CONCATENATE("R9C",'Mapa final'!$O$63),"")</f>
        <v/>
      </c>
      <c r="AH54" s="270" t="str">
        <f>IF(AND('Mapa final'!$Y$58="Muy Baja",'Mapa final'!$AA$58="Catastrófico"),CONCATENATE("R9C",'Mapa final'!$O$58),"")</f>
        <v/>
      </c>
      <c r="AI54" s="271" t="str">
        <f>IF(AND('Mapa final'!$Y$59="Muy Baja",'Mapa final'!$AA$59="Catastrófico"),CONCATENATE("R9C",'Mapa final'!$O$59),"")</f>
        <v/>
      </c>
      <c r="AJ54" s="271" t="str">
        <f>IF(AND('Mapa final'!$Y$60="Muy Baja",'Mapa final'!$AA$60="Catastrófico"),CONCATENATE("R9C",'Mapa final'!$O$60),"")</f>
        <v/>
      </c>
      <c r="AK54" s="271" t="str">
        <f>IF(AND('Mapa final'!$Y$61="Muy Baja",'Mapa final'!$AA$61="Catastrófico"),CONCATENATE("R9C",'Mapa final'!$O$61),"")</f>
        <v/>
      </c>
      <c r="AL54" s="271" t="str">
        <f>IF(AND('Mapa final'!$Y$62="Muy Baja",'Mapa final'!$AA$62="Catastrófico"),CONCATENATE("R9C",'Mapa final'!$O$62),"")</f>
        <v/>
      </c>
      <c r="AM54" s="272"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3"/>
      <c r="C55" s="643"/>
      <c r="D55" s="644"/>
      <c r="E55" s="735"/>
      <c r="F55" s="736"/>
      <c r="G55" s="736"/>
      <c r="H55" s="736"/>
      <c r="I55" s="737"/>
      <c r="J55" s="294" t="str">
        <f>IF(AND('Mapa final'!$Y$64="Muy Baja",'Mapa final'!$AA$64="Leve"),CONCATENATE("R10C",'Mapa final'!$O$64),"")</f>
        <v/>
      </c>
      <c r="K55" s="295" t="str">
        <f>IF(AND('Mapa final'!$Y$65="Muy Baja",'Mapa final'!$AA$65="Leve"),CONCATENATE("R10C",'Mapa final'!$O$65),"")</f>
        <v/>
      </c>
      <c r="L55" s="295" t="str">
        <f>IF(AND('Mapa final'!$Y$66="Muy Baja",'Mapa final'!$AA$66="Leve"),CONCATENATE("R10C",'Mapa final'!$O$66),"")</f>
        <v/>
      </c>
      <c r="M55" s="295" t="str">
        <f>IF(AND('Mapa final'!$Y$67="Muy Baja",'Mapa final'!$AA$67="Leve"),CONCATENATE("R10C",'Mapa final'!$O$67),"")</f>
        <v/>
      </c>
      <c r="N55" s="295" t="str">
        <f>IF(AND('Mapa final'!$Y$68="Muy Baja",'Mapa final'!$AA$68="Leve"),CONCATENATE("R10C",'Mapa final'!$O$68),"")</f>
        <v/>
      </c>
      <c r="O55" s="296" t="str">
        <f>IF(AND('Mapa final'!$Y$69="Muy Baja",'Mapa final'!$AA$69="Leve"),CONCATENATE("R10C",'Mapa final'!$O$69),"")</f>
        <v/>
      </c>
      <c r="P55" s="294" t="str">
        <f>IF(AND('Mapa final'!$Y$64="Muy Baja",'Mapa final'!$AA$64="Menor"),CONCATENATE("R10C",'Mapa final'!$O$64),"")</f>
        <v/>
      </c>
      <c r="Q55" s="295" t="str">
        <f>IF(AND('Mapa final'!$Y$65="Muy Baja",'Mapa final'!$AA$65="Menor"),CONCATENATE("R10C",'Mapa final'!$O$65),"")</f>
        <v/>
      </c>
      <c r="R55" s="295" t="str">
        <f>IF(AND('Mapa final'!$Y$66="Muy Baja",'Mapa final'!$AA$66="Menor"),CONCATENATE("R10C",'Mapa final'!$O$66),"")</f>
        <v/>
      </c>
      <c r="S55" s="295" t="str">
        <f>IF(AND('Mapa final'!$Y$67="Muy Baja",'Mapa final'!$AA$67="Menor"),CONCATENATE("R10C",'Mapa final'!$O$67),"")</f>
        <v/>
      </c>
      <c r="T55" s="295" t="str">
        <f>IF(AND('Mapa final'!$Y$68="Muy Baja",'Mapa final'!$AA$68="Menor"),CONCATENATE("R10C",'Mapa final'!$O$68),"")</f>
        <v/>
      </c>
      <c r="U55" s="296" t="str">
        <f>IF(AND('Mapa final'!$Y$69="Muy Baja",'Mapa final'!$AA$69="Menor"),CONCATENATE("R10C",'Mapa final'!$O$69),"")</f>
        <v/>
      </c>
      <c r="V55" s="285" t="str">
        <f>IF(AND('Mapa final'!$Y$64="Muy Baja",'Mapa final'!$AA$64="Moderado"),CONCATENATE("R10C",'Mapa final'!$O$64),"")</f>
        <v/>
      </c>
      <c r="W55" s="286" t="str">
        <f>IF(AND('Mapa final'!$Y$65="Muy Baja",'Mapa final'!$AA$65="Moderado"),CONCATENATE("R10C",'Mapa final'!$O$65),"")</f>
        <v/>
      </c>
      <c r="X55" s="286" t="str">
        <f>IF(AND('Mapa final'!$Y$66="Muy Baja",'Mapa final'!$AA$66="Moderado"),CONCATENATE("R10C",'Mapa final'!$O$66),"")</f>
        <v/>
      </c>
      <c r="Y55" s="286" t="str">
        <f>IF(AND('Mapa final'!$Y$67="Muy Baja",'Mapa final'!$AA$67="Moderado"),CONCATENATE("R10C",'Mapa final'!$O$67),"")</f>
        <v/>
      </c>
      <c r="Z55" s="286" t="str">
        <f>IF(AND('Mapa final'!$Y$68="Muy Baja",'Mapa final'!$AA$68="Moderado"),CONCATENATE("R10C",'Mapa final'!$O$68),"")</f>
        <v/>
      </c>
      <c r="AA55" s="287" t="str">
        <f>IF(AND('Mapa final'!$Y$69="Muy Baja",'Mapa final'!$AA$69="Moderado"),CONCATENATE("R10C",'Mapa final'!$O$69),"")</f>
        <v/>
      </c>
      <c r="AB55" s="273" t="str">
        <f>IF(AND('Mapa final'!$Y$64="Muy Baja",'Mapa final'!$AA$64="Mayor"),CONCATENATE("R10C",'Mapa final'!$O$64),"")</f>
        <v/>
      </c>
      <c r="AC55" s="274" t="str">
        <f>IF(AND('Mapa final'!$Y$65="Muy Baja",'Mapa final'!$AA$65="Mayor"),CONCATENATE("R10C",'Mapa final'!$O$65),"")</f>
        <v/>
      </c>
      <c r="AD55" s="274" t="str">
        <f>IF(AND('Mapa final'!$Y$66="Muy Baja",'Mapa final'!$AA$66="Mayor"),CONCATENATE("R10C",'Mapa final'!$O$66),"")</f>
        <v/>
      </c>
      <c r="AE55" s="274" t="str">
        <f>IF(AND('Mapa final'!$Y$67="Muy Baja",'Mapa final'!$AA$67="Mayor"),CONCATENATE("R10C",'Mapa final'!$O$67),"")</f>
        <v/>
      </c>
      <c r="AF55" s="274" t="str">
        <f>IF(AND('Mapa final'!$Y$68="Muy Baja",'Mapa final'!$AA$68="Mayor"),CONCATENATE("R10C",'Mapa final'!$O$68),"")</f>
        <v/>
      </c>
      <c r="AG55" s="275" t="str">
        <f>IF(AND('Mapa final'!$Y$69="Muy Baja",'Mapa final'!$AA$69="Mayor"),CONCATENATE("R10C",'Mapa final'!$O$69),"")</f>
        <v/>
      </c>
      <c r="AH55" s="276" t="str">
        <f>IF(AND('Mapa final'!$Y$64="Muy Baja",'Mapa final'!$AA$64="Catastrófico"),CONCATENATE("R10C",'Mapa final'!$O$64),"")</f>
        <v/>
      </c>
      <c r="AI55" s="277" t="str">
        <f>IF(AND('Mapa final'!$Y$65="Muy Baja",'Mapa final'!$AA$65="Catastrófico"),CONCATENATE("R10C",'Mapa final'!$O$65),"")</f>
        <v/>
      </c>
      <c r="AJ55" s="277" t="str">
        <f>IF(AND('Mapa final'!$Y$66="Muy Baja",'Mapa final'!$AA$66="Catastrófico"),CONCATENATE("R10C",'Mapa final'!$O$66),"")</f>
        <v/>
      </c>
      <c r="AK55" s="277" t="str">
        <f>IF(AND('Mapa final'!$Y$67="Muy Baja",'Mapa final'!$AA$67="Catastrófico"),CONCATENATE("R10C",'Mapa final'!$O$67),"")</f>
        <v/>
      </c>
      <c r="AL55" s="277" t="str">
        <f>IF(AND('Mapa final'!$Y$68="Muy Baja",'Mapa final'!$AA$68="Catastrófico"),CONCATENATE("R10C",'Mapa final'!$O$68),"")</f>
        <v/>
      </c>
      <c r="AM55" s="278"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9" t="s">
        <v>577</v>
      </c>
      <c r="K56" s="730"/>
      <c r="L56" s="730"/>
      <c r="M56" s="730"/>
      <c r="N56" s="730"/>
      <c r="O56" s="731"/>
      <c r="P56" s="729" t="s">
        <v>578</v>
      </c>
      <c r="Q56" s="730"/>
      <c r="R56" s="730"/>
      <c r="S56" s="730"/>
      <c r="T56" s="730"/>
      <c r="U56" s="731"/>
      <c r="V56" s="729" t="s">
        <v>579</v>
      </c>
      <c r="W56" s="730"/>
      <c r="X56" s="730"/>
      <c r="Y56" s="730"/>
      <c r="Z56" s="730"/>
      <c r="AA56" s="731"/>
      <c r="AB56" s="729" t="s">
        <v>580</v>
      </c>
      <c r="AC56" s="775"/>
      <c r="AD56" s="730"/>
      <c r="AE56" s="730"/>
      <c r="AF56" s="730"/>
      <c r="AG56" s="731"/>
      <c r="AH56" s="729" t="s">
        <v>581</v>
      </c>
      <c r="AI56" s="730"/>
      <c r="AJ56" s="730"/>
      <c r="AK56" s="730"/>
      <c r="AL56" s="730"/>
      <c r="AM56" s="73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2"/>
      <c r="K57" s="733"/>
      <c r="L57" s="733"/>
      <c r="M57" s="733"/>
      <c r="N57" s="733"/>
      <c r="O57" s="734"/>
      <c r="P57" s="732"/>
      <c r="Q57" s="733"/>
      <c r="R57" s="733"/>
      <c r="S57" s="733"/>
      <c r="T57" s="733"/>
      <c r="U57" s="734"/>
      <c r="V57" s="732"/>
      <c r="W57" s="733"/>
      <c r="X57" s="733"/>
      <c r="Y57" s="733"/>
      <c r="Z57" s="733"/>
      <c r="AA57" s="734"/>
      <c r="AB57" s="732"/>
      <c r="AC57" s="733"/>
      <c r="AD57" s="733"/>
      <c r="AE57" s="733"/>
      <c r="AF57" s="733"/>
      <c r="AG57" s="734"/>
      <c r="AH57" s="732"/>
      <c r="AI57" s="733"/>
      <c r="AJ57" s="733"/>
      <c r="AK57" s="733"/>
      <c r="AL57" s="733"/>
      <c r="AM57" s="73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2"/>
      <c r="K58" s="733"/>
      <c r="L58" s="733"/>
      <c r="M58" s="733"/>
      <c r="N58" s="733"/>
      <c r="O58" s="734"/>
      <c r="P58" s="732"/>
      <c r="Q58" s="733"/>
      <c r="R58" s="733"/>
      <c r="S58" s="733"/>
      <c r="T58" s="733"/>
      <c r="U58" s="734"/>
      <c r="V58" s="732"/>
      <c r="W58" s="733"/>
      <c r="X58" s="733"/>
      <c r="Y58" s="733"/>
      <c r="Z58" s="733"/>
      <c r="AA58" s="734"/>
      <c r="AB58" s="732"/>
      <c r="AC58" s="733"/>
      <c r="AD58" s="733"/>
      <c r="AE58" s="733"/>
      <c r="AF58" s="733"/>
      <c r="AG58" s="734"/>
      <c r="AH58" s="732"/>
      <c r="AI58" s="733"/>
      <c r="AJ58" s="733"/>
      <c r="AK58" s="733"/>
      <c r="AL58" s="733"/>
      <c r="AM58" s="73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2"/>
      <c r="K59" s="733"/>
      <c r="L59" s="733"/>
      <c r="M59" s="733"/>
      <c r="N59" s="733"/>
      <c r="O59" s="734"/>
      <c r="P59" s="732"/>
      <c r="Q59" s="733"/>
      <c r="R59" s="733"/>
      <c r="S59" s="733"/>
      <c r="T59" s="733"/>
      <c r="U59" s="734"/>
      <c r="V59" s="732"/>
      <c r="W59" s="733"/>
      <c r="X59" s="733"/>
      <c r="Y59" s="733"/>
      <c r="Z59" s="733"/>
      <c r="AA59" s="734"/>
      <c r="AB59" s="732"/>
      <c r="AC59" s="733"/>
      <c r="AD59" s="733"/>
      <c r="AE59" s="733"/>
      <c r="AF59" s="733"/>
      <c r="AG59" s="734"/>
      <c r="AH59" s="732"/>
      <c r="AI59" s="733"/>
      <c r="AJ59" s="733"/>
      <c r="AK59" s="733"/>
      <c r="AL59" s="733"/>
      <c r="AM59" s="73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2"/>
      <c r="K60" s="733"/>
      <c r="L60" s="733"/>
      <c r="M60" s="733"/>
      <c r="N60" s="733"/>
      <c r="O60" s="734"/>
      <c r="P60" s="732"/>
      <c r="Q60" s="733"/>
      <c r="R60" s="733"/>
      <c r="S60" s="733"/>
      <c r="T60" s="733"/>
      <c r="U60" s="734"/>
      <c r="V60" s="732"/>
      <c r="W60" s="733"/>
      <c r="X60" s="733"/>
      <c r="Y60" s="733"/>
      <c r="Z60" s="733"/>
      <c r="AA60" s="734"/>
      <c r="AB60" s="732"/>
      <c r="AC60" s="733"/>
      <c r="AD60" s="733"/>
      <c r="AE60" s="733"/>
      <c r="AF60" s="733"/>
      <c r="AG60" s="734"/>
      <c r="AH60" s="732"/>
      <c r="AI60" s="733"/>
      <c r="AJ60" s="733"/>
      <c r="AK60" s="733"/>
      <c r="AL60" s="733"/>
      <c r="AM60" s="73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35"/>
      <c r="K61" s="736"/>
      <c r="L61" s="736"/>
      <c r="M61" s="736"/>
      <c r="N61" s="736"/>
      <c r="O61" s="737"/>
      <c r="P61" s="735"/>
      <c r="Q61" s="736"/>
      <c r="R61" s="736"/>
      <c r="S61" s="736"/>
      <c r="T61" s="736"/>
      <c r="U61" s="737"/>
      <c r="V61" s="735"/>
      <c r="W61" s="736"/>
      <c r="X61" s="736"/>
      <c r="Y61" s="736"/>
      <c r="Z61" s="736"/>
      <c r="AA61" s="737"/>
      <c r="AB61" s="735"/>
      <c r="AC61" s="736"/>
      <c r="AD61" s="736"/>
      <c r="AE61" s="736"/>
      <c r="AF61" s="736"/>
      <c r="AG61" s="737"/>
      <c r="AH61" s="735"/>
      <c r="AI61" s="736"/>
      <c r="AJ61" s="736"/>
      <c r="AK61" s="736"/>
      <c r="AL61" s="736"/>
      <c r="AM61" s="73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15"/>
      <c r="AV63" s="15"/>
      <c r="AW63" s="15"/>
      <c r="AX63" s="15"/>
      <c r="AY63" s="15"/>
      <c r="AZ63" s="15"/>
      <c r="BA63" s="15"/>
      <c r="BB63" s="15"/>
      <c r="BC63" s="15"/>
      <c r="BD63" s="15"/>
      <c r="BE63" s="15"/>
      <c r="BF63" s="15"/>
      <c r="BG63" s="15"/>
      <c r="BH63" s="15"/>
    </row>
    <row r="64" spans="1:80" ht="15" customHeight="1" x14ac:dyDescent="0.25">
      <c r="A64" s="15"/>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E7" activePane="bottomRight" state="frozen"/>
      <selection activeCell="F49" sqref="F49:F54"/>
      <selection pane="topRight" activeCell="F49" sqref="F49:F54"/>
      <selection pane="bottomLeft" activeCell="F49" sqref="F49:F54"/>
      <selection pane="bottomRight" activeCell="F49" sqref="F49:F54"/>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1" width="10.28515625" style="442" customWidth="1"/>
    <col min="12" max="12" width="13.140625" style="442" customWidth="1"/>
    <col min="13" max="13" width="61.7109375" style="43" customWidth="1"/>
    <col min="14" max="14" width="33.140625" style="43" customWidth="1"/>
    <col min="15" max="15" width="41"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93" t="s">
        <v>583</v>
      </c>
      <c r="E1" s="779" t="s">
        <v>584</v>
      </c>
      <c r="F1" s="795"/>
      <c r="G1" s="795"/>
      <c r="H1" s="795"/>
      <c r="I1" s="795"/>
      <c r="J1" s="795"/>
      <c r="K1" s="795"/>
      <c r="L1" s="795"/>
      <c r="M1" s="795"/>
      <c r="N1" s="795"/>
      <c r="O1" s="795"/>
      <c r="P1" s="170" t="s">
        <v>585</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6" t="s">
        <v>586</v>
      </c>
      <c r="CL1" s="777"/>
    </row>
    <row r="2" spans="1:90" ht="24" customHeight="1" thickBot="1" x14ac:dyDescent="0.3">
      <c r="A2" s="115"/>
      <c r="B2" s="155"/>
      <c r="C2" s="166"/>
      <c r="D2" s="794"/>
      <c r="E2" s="779"/>
      <c r="F2" s="795"/>
      <c r="G2" s="795"/>
      <c r="H2" s="795"/>
      <c r="I2" s="795"/>
      <c r="J2" s="795"/>
      <c r="K2" s="795"/>
      <c r="L2" s="795"/>
      <c r="M2" s="795"/>
      <c r="N2" s="795"/>
      <c r="O2" s="795"/>
      <c r="P2" s="170" t="s">
        <v>587</v>
      </c>
      <c r="Q2" s="170" t="s">
        <v>588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6" t="s">
        <v>589</v>
      </c>
      <c r="CL2" s="777"/>
    </row>
    <row r="3" spans="1:90" s="110" customFormat="1" ht="36.75" customHeight="1" thickBot="1" x14ac:dyDescent="0.3">
      <c r="A3" s="115"/>
      <c r="B3" s="155"/>
      <c r="C3" s="167"/>
      <c r="D3" s="173" t="s">
        <v>590</v>
      </c>
      <c r="E3" s="778" t="s">
        <v>591</v>
      </c>
      <c r="F3" s="778"/>
      <c r="G3" s="778"/>
      <c r="H3" s="778"/>
      <c r="I3" s="778"/>
      <c r="J3" s="778"/>
      <c r="K3" s="778"/>
      <c r="L3" s="778"/>
      <c r="M3" s="778"/>
      <c r="N3" s="778"/>
      <c r="O3" s="779"/>
      <c r="P3" s="170" t="s">
        <v>592</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0" t="s">
        <v>593</v>
      </c>
      <c r="CL3" s="781"/>
    </row>
    <row r="4" spans="1:90" ht="27" customHeight="1" x14ac:dyDescent="0.25">
      <c r="A4" s="115"/>
      <c r="B4" s="157"/>
      <c r="C4" s="158"/>
      <c r="D4" s="159"/>
      <c r="E4" s="782" t="s">
        <v>594</v>
      </c>
      <c r="F4" s="782"/>
      <c r="G4" s="782"/>
      <c r="H4" s="782"/>
      <c r="I4" s="782"/>
      <c r="J4" s="782"/>
      <c r="K4" s="782"/>
      <c r="L4" s="782"/>
      <c r="M4" s="782"/>
      <c r="N4" s="782"/>
      <c r="O4" s="782"/>
      <c r="P4" s="160"/>
      <c r="Q4" s="142"/>
    </row>
    <row r="5" spans="1:90" ht="41.25" customHeight="1" thickBot="1" x14ac:dyDescent="0.3">
      <c r="B5" s="63" t="s">
        <v>595</v>
      </c>
      <c r="C5" s="213" t="str">
        <f>IF('Mapa final'!C4="","",'Mapa final'!C4)</f>
        <v>Seguimiento y evaluación a la gestión</v>
      </c>
      <c r="D5" s="65"/>
      <c r="F5" s="43"/>
      <c r="G5" s="43"/>
      <c r="H5" s="43"/>
      <c r="I5" s="110"/>
      <c r="J5" s="110"/>
      <c r="K5" s="110"/>
      <c r="L5" s="110"/>
      <c r="Q5" s="111"/>
    </row>
    <row r="6" spans="1:90" s="113" customFormat="1" ht="140.25" customHeight="1" thickBot="1" x14ac:dyDescent="0.3">
      <c r="A6" s="357" t="s">
        <v>596</v>
      </c>
      <c r="B6" s="443" t="s">
        <v>254</v>
      </c>
      <c r="C6" s="125" t="s">
        <v>255</v>
      </c>
      <c r="D6" s="125" t="s">
        <v>533</v>
      </c>
      <c r="E6" s="125" t="s">
        <v>597</v>
      </c>
      <c r="F6" s="126" t="s">
        <v>568</v>
      </c>
      <c r="G6" s="126" t="s">
        <v>463</v>
      </c>
      <c r="H6" s="126" t="s">
        <v>598</v>
      </c>
      <c r="I6" s="126" t="s">
        <v>568</v>
      </c>
      <c r="J6" s="126" t="s">
        <v>463</v>
      </c>
      <c r="K6" s="126" t="s">
        <v>599</v>
      </c>
      <c r="L6" s="126" t="s">
        <v>600</v>
      </c>
      <c r="M6" s="125" t="s">
        <v>601</v>
      </c>
      <c r="N6" s="125" t="s">
        <v>602</v>
      </c>
      <c r="O6" s="125" t="s">
        <v>530</v>
      </c>
      <c r="P6" s="125" t="s">
        <v>603</v>
      </c>
      <c r="Q6" s="125" t="s">
        <v>604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14" customHeight="1" x14ac:dyDescent="0.25">
      <c r="A7" s="118" t="s">
        <v>605</v>
      </c>
      <c r="B7" s="783" t="s">
        <v>73</v>
      </c>
      <c r="C7" s="785" t="str">
        <f>IF('Mapa final'!E10="","",'Mapa final'!E10)</f>
        <v>Posibilidad de afectación reputacional por incumplimiento en la ejecución  del Plan Anual de Auditorías Independientes de Control Interno (Visitas,  Asesorías, Acompañamientos, Evaluaciones, Seguimientos e Informes de Ley), debido al  incumplimiento de los términos de entrega de información por parte de las dependencias</v>
      </c>
      <c r="D7" s="787" t="s">
        <v>144</v>
      </c>
      <c r="E7" s="785" t="str">
        <f>IF('Mapa final'!D10="","",'Mapa final'!D10)</f>
        <v xml:space="preserve">Incumplimiento de los términos de entrega de información por parte de las dependencias.             </v>
      </c>
      <c r="F7" s="789" t="str">
        <f>IF('Mapa final'!H10="","",'Mapa final'!H10)</f>
        <v>Media</v>
      </c>
      <c r="G7" s="789" t="str">
        <f>IF('Mapa final'!L10="","",'Mapa final'!L10)</f>
        <v>Menor</v>
      </c>
      <c r="H7" s="79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68" t="str">
        <f>IF('Mapa final'!Y10="","",'Mapa final'!Y10)</f>
        <v>Baja</v>
      </c>
      <c r="J7" s="468" t="str">
        <f>IF('Mapa final'!AA10="","",'Mapa final'!AA10)</f>
        <v>Menor</v>
      </c>
      <c r="K7" s="46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68" t="str">
        <f>IF('Mapa final'!AD10="","",'Mapa final'!AD10)</f>
        <v/>
      </c>
      <c r="M7" s="469" t="str">
        <f>IF('Mapa final'!P10="","",'Mapa final'!P10)</f>
        <v>El coordinador del grupo comunicará al equipo OCI durante los primeros cinco días hábiles la agenda de las actividades del Plan Anual de Auditorias Independientes del período respectivo. La evidencia estará disponible en el correo electrónico y en la carpeta compartida.</v>
      </c>
      <c r="N7" s="470" t="s">
        <v>606</v>
      </c>
      <c r="O7" s="470" t="s">
        <v>607</v>
      </c>
      <c r="P7" s="470" t="s">
        <v>608</v>
      </c>
      <c r="Q7" s="473" t="s">
        <v>609</v>
      </c>
    </row>
    <row r="8" spans="1:90" ht="105" customHeight="1" x14ac:dyDescent="0.25">
      <c r="A8" s="118" t="s">
        <v>610</v>
      </c>
      <c r="B8" s="784"/>
      <c r="C8" s="786"/>
      <c r="D8" s="788"/>
      <c r="E8" s="786"/>
      <c r="F8" s="790"/>
      <c r="G8" s="790"/>
      <c r="H8" s="792"/>
      <c r="I8" s="468" t="str">
        <f>IF('Mapa final'!Y11="","",'Mapa final'!Y11)</f>
        <v>Baja</v>
      </c>
      <c r="J8" s="468" t="str">
        <f>IF('Mapa final'!AA11="","",'Mapa final'!AA11)</f>
        <v>Menor</v>
      </c>
      <c r="K8" s="46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68" t="str">
        <f>IF('Mapa final'!AD11="","",'Mapa final'!AD11)</f>
        <v/>
      </c>
      <c r="M8" s="469" t="str">
        <f>IF('Mapa final'!P11="","",'Mapa final'!P11)</f>
        <v>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v>
      </c>
      <c r="N8" s="470" t="s">
        <v>611</v>
      </c>
      <c r="O8" s="470" t="s">
        <v>607</v>
      </c>
      <c r="P8" s="470" t="s">
        <v>608</v>
      </c>
      <c r="Q8" s="473" t="s">
        <v>612</v>
      </c>
    </row>
    <row r="9" spans="1:90" ht="150.75" customHeight="1" x14ac:dyDescent="0.25">
      <c r="A9" s="118" t="s">
        <v>613</v>
      </c>
      <c r="B9" s="784"/>
      <c r="C9" s="786"/>
      <c r="D9" s="788"/>
      <c r="E9" s="786"/>
      <c r="F9" s="790"/>
      <c r="G9" s="790"/>
      <c r="H9" s="792"/>
      <c r="I9" s="468" t="str">
        <f>IF('Mapa final'!Y12="","",'Mapa final'!Y12)</f>
        <v>Muy Baja</v>
      </c>
      <c r="J9" s="468" t="str">
        <f>IF('Mapa final'!AA12="","",'Mapa final'!AA12)</f>
        <v>Menor</v>
      </c>
      <c r="K9" s="468" t="str">
        <f t="shared" si="0"/>
        <v>Bajo</v>
      </c>
      <c r="L9" s="468" t="str">
        <f>IF('Mapa final'!AD12="","",'Mapa final'!AD12)</f>
        <v/>
      </c>
      <c r="M9" s="469" t="str">
        <f>IF('Mapa final'!P12="","",'Mapa final'!P12)</f>
        <v>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v>
      </c>
      <c r="N9" s="470" t="s">
        <v>614</v>
      </c>
      <c r="O9" s="470" t="s">
        <v>607</v>
      </c>
      <c r="P9" s="470" t="s">
        <v>615</v>
      </c>
      <c r="Q9" s="473" t="s">
        <v>616</v>
      </c>
    </row>
    <row r="10" spans="1:90" ht="111.75" customHeight="1" x14ac:dyDescent="0.25">
      <c r="A10" s="118" t="s">
        <v>617</v>
      </c>
      <c r="B10" s="784"/>
      <c r="C10" s="786"/>
      <c r="D10" s="788"/>
      <c r="E10" s="786"/>
      <c r="F10" s="790"/>
      <c r="G10" s="790"/>
      <c r="H10" s="792"/>
      <c r="I10" s="468" t="str">
        <f>IF('Mapa final'!Y13="","",'Mapa final'!Y13)</f>
        <v>Muy Baja</v>
      </c>
      <c r="J10" s="468" t="str">
        <f>IF('Mapa final'!AA13="","",'Mapa final'!AA13)</f>
        <v>Menor</v>
      </c>
      <c r="K10" s="468" t="str">
        <f t="shared" si="0"/>
        <v>Bajo</v>
      </c>
      <c r="L10" s="468" t="str">
        <f>IF('Mapa final'!AD13="","",'Mapa final'!AD13)</f>
        <v>Aceptar</v>
      </c>
      <c r="M10" s="469" t="str">
        <f>IF('Mapa final'!P13="","",'Mapa final'!P13)</f>
        <v>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v>
      </c>
      <c r="N10" s="470" t="s">
        <v>618</v>
      </c>
      <c r="O10" s="470" t="s">
        <v>619</v>
      </c>
      <c r="P10" s="470" t="s">
        <v>615</v>
      </c>
      <c r="Q10" s="473" t="s">
        <v>620</v>
      </c>
    </row>
    <row r="11" spans="1:90" ht="43.5" customHeight="1" x14ac:dyDescent="0.25">
      <c r="A11" s="118" t="s">
        <v>621</v>
      </c>
      <c r="B11" s="784"/>
      <c r="C11" s="786"/>
      <c r="D11" s="788"/>
      <c r="E11" s="786"/>
      <c r="F11" s="790"/>
      <c r="G11" s="790"/>
      <c r="H11" s="792"/>
      <c r="I11" s="468" t="str">
        <f>IF('Mapa final'!Y14="","",'Mapa final'!Y14)</f>
        <v/>
      </c>
      <c r="J11" s="468" t="str">
        <f>IF('Mapa final'!AA14="","",'Mapa final'!AA14)</f>
        <v/>
      </c>
      <c r="K11" s="468" t="str">
        <f t="shared" si="0"/>
        <v/>
      </c>
      <c r="L11" s="468" t="str">
        <f>IF('Mapa final'!AD14="","",'Mapa final'!AD14)</f>
        <v/>
      </c>
      <c r="M11" s="469" t="str">
        <f>IF('Mapa final'!P14="","",'Mapa final'!P14)</f>
        <v/>
      </c>
      <c r="N11" s="470"/>
      <c r="O11" s="470"/>
      <c r="P11" s="470"/>
      <c r="Q11" s="473"/>
    </row>
    <row r="12" spans="1:90" ht="43.5" customHeight="1" thickBot="1" x14ac:dyDescent="0.3">
      <c r="A12" s="118" t="s">
        <v>622</v>
      </c>
      <c r="B12" s="784"/>
      <c r="C12" s="786"/>
      <c r="D12" s="788"/>
      <c r="E12" s="786"/>
      <c r="F12" s="790"/>
      <c r="G12" s="790"/>
      <c r="H12" s="792"/>
      <c r="I12" s="468" t="str">
        <f>IF('Mapa final'!Y15="","",'Mapa final'!Y15)</f>
        <v/>
      </c>
      <c r="J12" s="468" t="str">
        <f>IF('Mapa final'!AA15="","",'Mapa final'!AA15)</f>
        <v/>
      </c>
      <c r="K12" s="468" t="str">
        <f t="shared" si="0"/>
        <v/>
      </c>
      <c r="L12" s="468" t="str">
        <f>IF('Mapa final'!AD15="","",'Mapa final'!AD15)</f>
        <v/>
      </c>
      <c r="M12" s="469" t="str">
        <f>IF('Mapa final'!P15="","",'Mapa final'!P15)</f>
        <v/>
      </c>
      <c r="N12" s="470"/>
      <c r="O12" s="470"/>
      <c r="P12" s="470"/>
      <c r="Q12" s="473"/>
    </row>
    <row r="13" spans="1:90" ht="135.75" customHeight="1" x14ac:dyDescent="0.25">
      <c r="A13" s="118" t="s">
        <v>623</v>
      </c>
      <c r="B13" s="783" t="s">
        <v>79</v>
      </c>
      <c r="C13" s="785" t="str">
        <f>IF('Mapa final'!E16="","",'Mapa final'!E16)</f>
        <v>Posibilidad de afectación reputacional por generación de informes que no cumplan con las características (suficientes, claros y expresos), por falta de conocimientos especìficos de los funcionarios y/o contratistas que  desarrollan actividades  en la Oficina de Control Interno, como auditor.</v>
      </c>
      <c r="D13" s="803"/>
      <c r="E13" s="785" t="str">
        <f>IF('Mapa final'!D16="","",'Mapa final'!D16)</f>
        <v>Falta de conocimientos especìficos de los funcionarios y/o contratistas que  desarrollan actividades  en la Oficina de Control Interno, como auditor</v>
      </c>
      <c r="F13" s="790" t="str">
        <f>IF('Mapa final'!H16="","",'Mapa final'!H16)</f>
        <v>Media</v>
      </c>
      <c r="G13" s="790" t="str">
        <f>IF('Mapa final'!L16="","",'Mapa final'!L16)</f>
        <v>Menor</v>
      </c>
      <c r="H13" s="79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68" t="str">
        <f>IF('Mapa final'!Y16="","",'Mapa final'!Y16)</f>
        <v>Baja</v>
      </c>
      <c r="J13" s="468" t="str">
        <f>IF('Mapa final'!AA16="","",'Mapa final'!AA16)</f>
        <v>Menor</v>
      </c>
      <c r="K13" s="468" t="str">
        <f t="shared" si="0"/>
        <v>Moderado</v>
      </c>
      <c r="L13" s="468" t="str">
        <f>IF('Mapa final'!AD16="","",'Mapa final'!AD16)</f>
        <v/>
      </c>
      <c r="M13" s="469" t="str">
        <f>IF('Mapa final'!P16="","",'Mapa final'!P16)</f>
        <v>El coordinador del grupo de evaluación y seguimiento a los procesos de gestión económica del Ministerio del Interior y del Fondo para la Participacióny Fortalecimiento de la Democracia, , revisa oportunamente antes de envío todos los informes que se generan por los colaboradores de Oficina, haciendo las respectivas alertas y observaciones para el ajuste del informe final.La evidencia reposa en las solicitudes de información que se hace a través de los correos y se deja en la compartida de la OCI.</v>
      </c>
      <c r="N13" s="470" t="s">
        <v>624</v>
      </c>
      <c r="O13" s="470" t="s">
        <v>625</v>
      </c>
      <c r="P13" s="472" t="s">
        <v>626</v>
      </c>
      <c r="Q13" s="471" t="s">
        <v>627</v>
      </c>
    </row>
    <row r="14" spans="1:90" ht="141" customHeight="1" x14ac:dyDescent="0.25">
      <c r="A14" s="118" t="s">
        <v>628</v>
      </c>
      <c r="B14" s="784"/>
      <c r="C14" s="786"/>
      <c r="D14" s="788"/>
      <c r="E14" s="786"/>
      <c r="F14" s="790"/>
      <c r="G14" s="790"/>
      <c r="H14" s="792"/>
      <c r="I14" s="468" t="str">
        <f>IF('Mapa final'!Y17="","",'Mapa final'!Y17)</f>
        <v>Baja</v>
      </c>
      <c r="J14" s="468" t="str">
        <f>IF('Mapa final'!AA17="","",'Mapa final'!AA17)</f>
        <v>Menor</v>
      </c>
      <c r="K14" s="468" t="str">
        <f t="shared" si="0"/>
        <v>Moderado</v>
      </c>
      <c r="L14" s="468" t="str">
        <f>IF('Mapa final'!AD17="","",'Mapa final'!AD17)</f>
        <v/>
      </c>
      <c r="M14" s="469" t="str">
        <f>IF('Mapa final'!P17="","",'Mapa final'!P17)</f>
        <v>El jefe de la oficina de Control Interno, una vez revisado y ajustado el informe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la carpeta compartida de la Oficina de Control Interno.</v>
      </c>
      <c r="N14" s="470" t="s">
        <v>629</v>
      </c>
      <c r="O14" s="470" t="s">
        <v>619</v>
      </c>
      <c r="P14" s="472" t="s">
        <v>626</v>
      </c>
      <c r="Q14" s="471" t="s">
        <v>630</v>
      </c>
    </row>
    <row r="15" spans="1:90" ht="123" customHeight="1" x14ac:dyDescent="0.25">
      <c r="A15" s="118" t="s">
        <v>631</v>
      </c>
      <c r="B15" s="784"/>
      <c r="C15" s="786"/>
      <c r="D15" s="788"/>
      <c r="E15" s="786"/>
      <c r="F15" s="790"/>
      <c r="G15" s="790"/>
      <c r="H15" s="792"/>
      <c r="I15" s="468" t="str">
        <f>IF('Mapa final'!Y18="","",'Mapa final'!Y18)</f>
        <v>Muy Baja</v>
      </c>
      <c r="J15" s="468" t="str">
        <f>IF('Mapa final'!AA18="","",'Mapa final'!AA18)</f>
        <v>Menor</v>
      </c>
      <c r="K15" s="468" t="str">
        <f t="shared" si="0"/>
        <v>Bajo</v>
      </c>
      <c r="L15" s="468" t="str">
        <f>IF('Mapa final'!AD18="","",'Mapa final'!AD18)</f>
        <v>Aceptar</v>
      </c>
      <c r="M15" s="469" t="str">
        <f>IF('Mapa final'!P18="","",'Mapa final'!P18)</f>
        <v>El jefe de la oficina de Control Interno ,  junto con la coordinadora del grupo de evaluación y seguimiento a los procesos de gestión económica del Ministerio del Interior y del Fondo para la Participacióny Fortalecimiento de la Democracia,  realizan reuniones y jornadas de capacitación a los colaboradores de la oficina, en temas relacionados con la misionalidad. La evidencia queda en las listas de asistencia y el agendamiento de las reuniones en el calendario.</v>
      </c>
      <c r="N15" s="470" t="s">
        <v>632</v>
      </c>
      <c r="O15" s="470" t="s">
        <v>633</v>
      </c>
      <c r="P15" s="472" t="s">
        <v>634</v>
      </c>
      <c r="Q15" s="473" t="s">
        <v>635</v>
      </c>
    </row>
    <row r="16" spans="1:90" ht="43.5" customHeight="1" x14ac:dyDescent="0.25">
      <c r="A16" s="118" t="s">
        <v>636</v>
      </c>
      <c r="B16" s="784"/>
      <c r="C16" s="786"/>
      <c r="D16" s="788"/>
      <c r="E16" s="786"/>
      <c r="F16" s="790"/>
      <c r="G16" s="790"/>
      <c r="H16" s="792"/>
      <c r="I16" s="468" t="str">
        <f>IF('Mapa final'!Y19="","",'Mapa final'!Y19)</f>
        <v/>
      </c>
      <c r="J16" s="468" t="str">
        <f>IF('Mapa final'!AA19="","",'Mapa final'!AA19)</f>
        <v/>
      </c>
      <c r="K16" s="468" t="str">
        <f t="shared" si="0"/>
        <v/>
      </c>
      <c r="L16" s="468" t="str">
        <f>IF('Mapa final'!AD19="","",'Mapa final'!AD19)</f>
        <v/>
      </c>
      <c r="M16" s="469" t="str">
        <f>IF('Mapa final'!P19="","",'Mapa final'!P19)</f>
        <v/>
      </c>
      <c r="N16" s="470"/>
      <c r="O16" s="470"/>
      <c r="P16" s="470"/>
      <c r="Q16" s="473"/>
    </row>
    <row r="17" spans="1:17" ht="43.5" customHeight="1" x14ac:dyDescent="0.25">
      <c r="A17" s="118" t="s">
        <v>637</v>
      </c>
      <c r="B17" s="784"/>
      <c r="C17" s="786"/>
      <c r="D17" s="788"/>
      <c r="E17" s="786"/>
      <c r="F17" s="790"/>
      <c r="G17" s="790"/>
      <c r="H17" s="792"/>
      <c r="I17" s="468" t="str">
        <f>IF('Mapa final'!Y20="","",'Mapa final'!Y20)</f>
        <v/>
      </c>
      <c r="J17" s="468" t="str">
        <f>IF('Mapa final'!AA20="","",'Mapa final'!AA20)</f>
        <v/>
      </c>
      <c r="K17" s="468" t="str">
        <f t="shared" si="0"/>
        <v/>
      </c>
      <c r="L17" s="468" t="str">
        <f>IF('Mapa final'!AD20="","",'Mapa final'!AD20)</f>
        <v/>
      </c>
      <c r="M17" s="469" t="str">
        <f>IF('Mapa final'!P20="","",'Mapa final'!P20)</f>
        <v/>
      </c>
      <c r="N17" s="470"/>
      <c r="O17" s="470"/>
      <c r="P17" s="470"/>
      <c r="Q17" s="473"/>
    </row>
    <row r="18" spans="1:17" ht="43.5" customHeight="1" x14ac:dyDescent="0.25">
      <c r="A18" s="118" t="s">
        <v>638</v>
      </c>
      <c r="B18" s="784"/>
      <c r="C18" s="786"/>
      <c r="D18" s="788"/>
      <c r="E18" s="786"/>
      <c r="F18" s="790"/>
      <c r="G18" s="790"/>
      <c r="H18" s="792"/>
      <c r="I18" s="468" t="str">
        <f>IF('Mapa final'!Y21="","",'Mapa final'!Y21)</f>
        <v/>
      </c>
      <c r="J18" s="468" t="str">
        <f>IF('Mapa final'!AA21="","",'Mapa final'!AA21)</f>
        <v/>
      </c>
      <c r="K18" s="468" t="str">
        <f t="shared" si="0"/>
        <v/>
      </c>
      <c r="L18" s="468" t="str">
        <f>IF('Mapa final'!AD21="","",'Mapa final'!AD21)</f>
        <v/>
      </c>
      <c r="M18" s="469" t="str">
        <f>IF('Mapa final'!P21="","",'Mapa final'!P21)</f>
        <v/>
      </c>
      <c r="N18" s="470"/>
      <c r="O18" s="470"/>
      <c r="P18" s="470"/>
      <c r="Q18" s="473"/>
    </row>
    <row r="19" spans="1:17" ht="43.5" customHeight="1" x14ac:dyDescent="0.25">
      <c r="A19" s="118" t="s">
        <v>639</v>
      </c>
      <c r="B19" s="796"/>
      <c r="C19" s="798" t="str">
        <f>IF('Mapa final'!E22="","",'Mapa final'!E22)</f>
        <v/>
      </c>
      <c r="D19" s="800"/>
      <c r="E19" s="798" t="str">
        <f>IF('Mapa final'!D22="","",'Mapa final'!D22)</f>
        <v/>
      </c>
      <c r="F19" s="801" t="str">
        <f>IF('Mapa final'!H22="","",'Mapa final'!H22)</f>
        <v/>
      </c>
      <c r="G19" s="801" t="str">
        <f>IF('Mapa final'!L22="","",'Mapa final'!L22)</f>
        <v/>
      </c>
      <c r="H19" s="80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5" t="str">
        <f>IF('Mapa final'!Y22="","",'Mapa final'!Y22)</f>
        <v/>
      </c>
      <c r="J19" s="355" t="str">
        <f>IF('Mapa final'!AA22="","",'Mapa final'!AA22)</f>
        <v/>
      </c>
      <c r="K19" s="355" t="str">
        <f t="shared" si="0"/>
        <v/>
      </c>
      <c r="L19" s="355" t="str">
        <f>IF('Mapa final'!AD22="","",'Mapa final'!AD22)</f>
        <v/>
      </c>
      <c r="M19" s="356" t="str">
        <f>IF('Mapa final'!P22="","",'Mapa final'!P22)</f>
        <v/>
      </c>
      <c r="N19" s="427"/>
      <c r="O19" s="427"/>
      <c r="P19" s="427"/>
      <c r="Q19" s="428"/>
    </row>
    <row r="20" spans="1:17" ht="43.5" customHeight="1" x14ac:dyDescent="0.25">
      <c r="A20" s="118" t="s">
        <v>640</v>
      </c>
      <c r="B20" s="797"/>
      <c r="C20" s="799"/>
      <c r="D20" s="800"/>
      <c r="E20" s="799"/>
      <c r="F20" s="801"/>
      <c r="G20" s="801"/>
      <c r="H20" s="802"/>
      <c r="I20" s="355" t="str">
        <f>IF('Mapa final'!Y23="","",'Mapa final'!Y23)</f>
        <v/>
      </c>
      <c r="J20" s="355" t="str">
        <f>IF('Mapa final'!AA23="","",'Mapa final'!AA23)</f>
        <v/>
      </c>
      <c r="K20" s="355" t="str">
        <f t="shared" si="0"/>
        <v/>
      </c>
      <c r="L20" s="355" t="str">
        <f>IF('Mapa final'!AD23="","",'Mapa final'!AD23)</f>
        <v/>
      </c>
      <c r="M20" s="356" t="str">
        <f>IF('Mapa final'!P23="","",'Mapa final'!P23)</f>
        <v/>
      </c>
      <c r="N20" s="427"/>
      <c r="O20" s="427"/>
      <c r="P20" s="427"/>
      <c r="Q20" s="428"/>
    </row>
    <row r="21" spans="1:17" ht="43.5" customHeight="1" x14ac:dyDescent="0.25">
      <c r="A21" s="118" t="s">
        <v>641</v>
      </c>
      <c r="B21" s="797"/>
      <c r="C21" s="799"/>
      <c r="D21" s="800"/>
      <c r="E21" s="799"/>
      <c r="F21" s="801"/>
      <c r="G21" s="801"/>
      <c r="H21" s="802"/>
      <c r="I21" s="355" t="str">
        <f>IF('Mapa final'!Y24="","",'Mapa final'!Y24)</f>
        <v/>
      </c>
      <c r="J21" s="355" t="str">
        <f>IF('Mapa final'!AA24="","",'Mapa final'!AA24)</f>
        <v/>
      </c>
      <c r="K21" s="355" t="str">
        <f t="shared" si="0"/>
        <v/>
      </c>
      <c r="L21" s="355" t="str">
        <f>IF('Mapa final'!AD24="","",'Mapa final'!AD24)</f>
        <v/>
      </c>
      <c r="M21" s="356" t="str">
        <f>IF('Mapa final'!P24="","",'Mapa final'!P24)</f>
        <v/>
      </c>
      <c r="N21" s="427"/>
      <c r="O21" s="427"/>
      <c r="P21" s="427"/>
      <c r="Q21" s="428"/>
    </row>
    <row r="22" spans="1:17" ht="43.5" customHeight="1" x14ac:dyDescent="0.25">
      <c r="A22" s="118" t="s">
        <v>642</v>
      </c>
      <c r="B22" s="797"/>
      <c r="C22" s="799"/>
      <c r="D22" s="800"/>
      <c r="E22" s="799"/>
      <c r="F22" s="801"/>
      <c r="G22" s="801"/>
      <c r="H22" s="802"/>
      <c r="I22" s="355" t="str">
        <f>IF('Mapa final'!Y25="","",'Mapa final'!Y25)</f>
        <v/>
      </c>
      <c r="J22" s="355" t="str">
        <f>IF('Mapa final'!AA25="","",'Mapa final'!AA25)</f>
        <v/>
      </c>
      <c r="K22" s="355" t="str">
        <f t="shared" si="0"/>
        <v/>
      </c>
      <c r="L22" s="355" t="str">
        <f>IF('Mapa final'!AD25="","",'Mapa final'!AD25)</f>
        <v/>
      </c>
      <c r="M22" s="356" t="str">
        <f>IF('Mapa final'!P25="","",'Mapa final'!P25)</f>
        <v/>
      </c>
      <c r="N22" s="427"/>
      <c r="O22" s="427"/>
      <c r="P22" s="427"/>
      <c r="Q22" s="428"/>
    </row>
    <row r="23" spans="1:17" ht="43.5" customHeight="1" x14ac:dyDescent="0.25">
      <c r="A23" s="118" t="s">
        <v>643</v>
      </c>
      <c r="B23" s="797"/>
      <c r="C23" s="799"/>
      <c r="D23" s="800"/>
      <c r="E23" s="799"/>
      <c r="F23" s="801"/>
      <c r="G23" s="801"/>
      <c r="H23" s="802"/>
      <c r="I23" s="355" t="str">
        <f>IF('Mapa final'!Y26="","",'Mapa final'!Y26)</f>
        <v/>
      </c>
      <c r="J23" s="355" t="str">
        <f>IF('Mapa final'!AA26="","",'Mapa final'!AA26)</f>
        <v/>
      </c>
      <c r="K23" s="355" t="str">
        <f t="shared" si="0"/>
        <v/>
      </c>
      <c r="L23" s="355" t="str">
        <f>IF('Mapa final'!AD26="","",'Mapa final'!AD26)</f>
        <v/>
      </c>
      <c r="M23" s="356" t="str">
        <f>IF('Mapa final'!P26="","",'Mapa final'!P26)</f>
        <v/>
      </c>
      <c r="N23" s="427"/>
      <c r="O23" s="427"/>
      <c r="P23" s="427"/>
      <c r="Q23" s="428"/>
    </row>
    <row r="24" spans="1:17" ht="43.5" customHeight="1" x14ac:dyDescent="0.25">
      <c r="A24" s="118" t="s">
        <v>644</v>
      </c>
      <c r="B24" s="797"/>
      <c r="C24" s="799"/>
      <c r="D24" s="800"/>
      <c r="E24" s="799"/>
      <c r="F24" s="801"/>
      <c r="G24" s="801"/>
      <c r="H24" s="802"/>
      <c r="I24" s="355" t="str">
        <f>IF('Mapa final'!Y27="","",'Mapa final'!Y27)</f>
        <v/>
      </c>
      <c r="J24" s="355" t="str">
        <f>IF('Mapa final'!AA27="","",'Mapa final'!AA27)</f>
        <v/>
      </c>
      <c r="K24" s="355" t="str">
        <f t="shared" si="0"/>
        <v/>
      </c>
      <c r="L24" s="355" t="str">
        <f>IF('Mapa final'!AD27="","",'Mapa final'!AD27)</f>
        <v/>
      </c>
      <c r="M24" s="356" t="str">
        <f>IF('Mapa final'!P27="","",'Mapa final'!P27)</f>
        <v/>
      </c>
      <c r="N24" s="427"/>
      <c r="O24" s="427"/>
      <c r="P24" s="427"/>
      <c r="Q24" s="428"/>
    </row>
    <row r="25" spans="1:17" ht="43.5" customHeight="1" x14ac:dyDescent="0.25">
      <c r="A25" s="118" t="s">
        <v>645</v>
      </c>
      <c r="B25" s="796"/>
      <c r="C25" s="798" t="str">
        <f>IF('Mapa final'!E28="","",'Mapa final'!E28)</f>
        <v/>
      </c>
      <c r="D25" s="800"/>
      <c r="E25" s="798" t="str">
        <f>IF('Mapa final'!D28="","",'Mapa final'!D28)</f>
        <v/>
      </c>
      <c r="F25" s="801" t="str">
        <f>IF('Mapa final'!H28="","",'Mapa final'!H28)</f>
        <v/>
      </c>
      <c r="G25" s="801" t="str">
        <f>IF('Mapa final'!L28="","",'Mapa final'!L28)</f>
        <v/>
      </c>
      <c r="H25" s="80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5" t="str">
        <f>IF('Mapa final'!Y28="","",'Mapa final'!Y28)</f>
        <v/>
      </c>
      <c r="J25" s="355" t="str">
        <f>IF('Mapa final'!AA28="","",'Mapa final'!AA28)</f>
        <v/>
      </c>
      <c r="K25" s="355" t="str">
        <f t="shared" si="0"/>
        <v/>
      </c>
      <c r="L25" s="355" t="str">
        <f>IF('Mapa final'!AD28="","",'Mapa final'!AD28)</f>
        <v/>
      </c>
      <c r="M25" s="356" t="str">
        <f>IF('Mapa final'!P28="","",'Mapa final'!P28)</f>
        <v/>
      </c>
      <c r="N25" s="427"/>
      <c r="O25" s="427"/>
      <c r="P25" s="427"/>
      <c r="Q25" s="428"/>
    </row>
    <row r="26" spans="1:17" ht="43.5" customHeight="1" x14ac:dyDescent="0.25">
      <c r="A26" s="118" t="s">
        <v>646</v>
      </c>
      <c r="B26" s="797"/>
      <c r="C26" s="799"/>
      <c r="D26" s="800"/>
      <c r="E26" s="799"/>
      <c r="F26" s="801"/>
      <c r="G26" s="801"/>
      <c r="H26" s="802"/>
      <c r="I26" s="355" t="str">
        <f>IF('Mapa final'!Y29="","",'Mapa final'!Y29)</f>
        <v/>
      </c>
      <c r="J26" s="355" t="str">
        <f>IF('Mapa final'!AA29="","",'Mapa final'!AA29)</f>
        <v/>
      </c>
      <c r="K26" s="355" t="str">
        <f t="shared" si="0"/>
        <v/>
      </c>
      <c r="L26" s="355" t="str">
        <f>IF('Mapa final'!AD29="","",'Mapa final'!AD29)</f>
        <v/>
      </c>
      <c r="M26" s="356" t="str">
        <f>IF('Mapa final'!P29="","",'Mapa final'!P29)</f>
        <v/>
      </c>
      <c r="N26" s="427"/>
      <c r="O26" s="427"/>
      <c r="P26" s="427"/>
      <c r="Q26" s="428"/>
    </row>
    <row r="27" spans="1:17" ht="43.5" customHeight="1" x14ac:dyDescent="0.25">
      <c r="A27" s="118" t="s">
        <v>647</v>
      </c>
      <c r="B27" s="797"/>
      <c r="C27" s="799"/>
      <c r="D27" s="800"/>
      <c r="E27" s="799"/>
      <c r="F27" s="801"/>
      <c r="G27" s="801"/>
      <c r="H27" s="802"/>
      <c r="I27" s="355" t="str">
        <f>IF('Mapa final'!Y30="","",'Mapa final'!Y30)</f>
        <v/>
      </c>
      <c r="J27" s="355" t="str">
        <f>IF('Mapa final'!AA30="","",'Mapa final'!AA30)</f>
        <v/>
      </c>
      <c r="K27" s="355" t="str">
        <f t="shared" si="0"/>
        <v/>
      </c>
      <c r="L27" s="355" t="str">
        <f>IF('Mapa final'!AD30="","",'Mapa final'!AD30)</f>
        <v/>
      </c>
      <c r="M27" s="356" t="str">
        <f>IF('Mapa final'!P30="","",'Mapa final'!P30)</f>
        <v/>
      </c>
      <c r="N27" s="427"/>
      <c r="O27" s="427"/>
      <c r="P27" s="427"/>
      <c r="Q27" s="428"/>
    </row>
    <row r="28" spans="1:17" ht="43.5" customHeight="1" x14ac:dyDescent="0.25">
      <c r="A28" s="118" t="s">
        <v>648</v>
      </c>
      <c r="B28" s="797"/>
      <c r="C28" s="799"/>
      <c r="D28" s="800"/>
      <c r="E28" s="799"/>
      <c r="F28" s="801"/>
      <c r="G28" s="801"/>
      <c r="H28" s="802"/>
      <c r="I28" s="355" t="str">
        <f>IF('Mapa final'!Y31="","",'Mapa final'!Y31)</f>
        <v/>
      </c>
      <c r="J28" s="355" t="str">
        <f>IF('Mapa final'!AA31="","",'Mapa final'!AA31)</f>
        <v/>
      </c>
      <c r="K28" s="355" t="str">
        <f t="shared" si="0"/>
        <v/>
      </c>
      <c r="L28" s="355" t="str">
        <f>IF('Mapa final'!AD31="","",'Mapa final'!AD31)</f>
        <v/>
      </c>
      <c r="M28" s="356" t="str">
        <f>IF('Mapa final'!P31="","",'Mapa final'!P31)</f>
        <v/>
      </c>
      <c r="N28" s="427"/>
      <c r="O28" s="427"/>
      <c r="P28" s="427"/>
      <c r="Q28" s="428"/>
    </row>
    <row r="29" spans="1:17" ht="43.5" customHeight="1" x14ac:dyDescent="0.25">
      <c r="A29" s="118" t="s">
        <v>649</v>
      </c>
      <c r="B29" s="797"/>
      <c r="C29" s="799"/>
      <c r="D29" s="800"/>
      <c r="E29" s="799"/>
      <c r="F29" s="801"/>
      <c r="G29" s="801"/>
      <c r="H29" s="802"/>
      <c r="I29" s="355" t="str">
        <f>IF('Mapa final'!Y32="","",'Mapa final'!Y32)</f>
        <v/>
      </c>
      <c r="J29" s="355" t="str">
        <f>IF('Mapa final'!AA32="","",'Mapa final'!AA32)</f>
        <v/>
      </c>
      <c r="K29" s="355" t="str">
        <f t="shared" si="0"/>
        <v/>
      </c>
      <c r="L29" s="355" t="str">
        <f>IF('Mapa final'!AD32="","",'Mapa final'!AD32)</f>
        <v/>
      </c>
      <c r="M29" s="356" t="str">
        <f>IF('Mapa final'!P32="","",'Mapa final'!P32)</f>
        <v/>
      </c>
      <c r="N29" s="427"/>
      <c r="O29" s="427"/>
      <c r="P29" s="427"/>
      <c r="Q29" s="428"/>
    </row>
    <row r="30" spans="1:17" ht="43.5" customHeight="1" x14ac:dyDescent="0.25">
      <c r="A30" s="118" t="s">
        <v>650</v>
      </c>
      <c r="B30" s="797"/>
      <c r="C30" s="799"/>
      <c r="D30" s="800"/>
      <c r="E30" s="799"/>
      <c r="F30" s="801"/>
      <c r="G30" s="801"/>
      <c r="H30" s="802"/>
      <c r="I30" s="355" t="str">
        <f>IF('Mapa final'!Y33="","",'Mapa final'!Y33)</f>
        <v/>
      </c>
      <c r="J30" s="355" t="str">
        <f>IF('Mapa final'!AA33="","",'Mapa final'!AA33)</f>
        <v/>
      </c>
      <c r="K30" s="355" t="str">
        <f t="shared" si="0"/>
        <v/>
      </c>
      <c r="L30" s="355" t="str">
        <f>IF('Mapa final'!AD33="","",'Mapa final'!AD33)</f>
        <v/>
      </c>
      <c r="M30" s="356" t="str">
        <f>IF('Mapa final'!P33="","",'Mapa final'!P33)</f>
        <v/>
      </c>
      <c r="N30" s="427"/>
      <c r="O30" s="427"/>
      <c r="P30" s="427"/>
      <c r="Q30" s="428"/>
    </row>
    <row r="31" spans="1:17" ht="43.5" customHeight="1" x14ac:dyDescent="0.25">
      <c r="A31" s="118" t="s">
        <v>651</v>
      </c>
      <c r="B31" s="796"/>
      <c r="C31" s="798" t="str">
        <f>IF('Mapa final'!E34="","",'Mapa final'!E34)</f>
        <v/>
      </c>
      <c r="D31" s="800"/>
      <c r="E31" s="798" t="str">
        <f>IF('Mapa final'!D34="","",'Mapa final'!D34)</f>
        <v/>
      </c>
      <c r="F31" s="801" t="str">
        <f>IF('Mapa final'!H34="","",'Mapa final'!H34)</f>
        <v/>
      </c>
      <c r="G31" s="801" t="str">
        <f>IF('Mapa final'!L34="","",'Mapa final'!L34)</f>
        <v/>
      </c>
      <c r="H31" s="80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5" t="str">
        <f>IF('Mapa final'!Y34="","",'Mapa final'!Y34)</f>
        <v/>
      </c>
      <c r="J31" s="355" t="str">
        <f>IF('Mapa final'!AA34="","",'Mapa final'!AA34)</f>
        <v/>
      </c>
      <c r="K31" s="355" t="str">
        <f t="shared" si="0"/>
        <v/>
      </c>
      <c r="L31" s="355" t="str">
        <f>IF('Mapa final'!AD34="","",'Mapa final'!AD34)</f>
        <v/>
      </c>
      <c r="M31" s="356" t="str">
        <f>IF('Mapa final'!P34="","",'Mapa final'!P34)</f>
        <v/>
      </c>
      <c r="N31" s="427"/>
      <c r="O31" s="427"/>
      <c r="P31" s="427"/>
      <c r="Q31" s="428"/>
    </row>
    <row r="32" spans="1:17" ht="43.5" customHeight="1" x14ac:dyDescent="0.25">
      <c r="A32" s="118" t="s">
        <v>652</v>
      </c>
      <c r="B32" s="797"/>
      <c r="C32" s="799"/>
      <c r="D32" s="800"/>
      <c r="E32" s="799"/>
      <c r="F32" s="801"/>
      <c r="G32" s="801"/>
      <c r="H32" s="802"/>
      <c r="I32" s="355" t="str">
        <f>IF('Mapa final'!Y35="","",'Mapa final'!Y35)</f>
        <v/>
      </c>
      <c r="J32" s="355" t="str">
        <f>IF('Mapa final'!AA35="","",'Mapa final'!AA35)</f>
        <v/>
      </c>
      <c r="K32" s="355" t="str">
        <f t="shared" si="0"/>
        <v/>
      </c>
      <c r="L32" s="355" t="str">
        <f>IF('Mapa final'!AD35="","",'Mapa final'!AD35)</f>
        <v/>
      </c>
      <c r="M32" s="356" t="str">
        <f>IF('Mapa final'!P35="","",'Mapa final'!P35)</f>
        <v/>
      </c>
      <c r="N32" s="427"/>
      <c r="O32" s="427"/>
      <c r="P32" s="427"/>
      <c r="Q32" s="428"/>
    </row>
    <row r="33" spans="1:17" ht="43.5" customHeight="1" x14ac:dyDescent="0.25">
      <c r="A33" s="118" t="s">
        <v>653</v>
      </c>
      <c r="B33" s="797"/>
      <c r="C33" s="799"/>
      <c r="D33" s="800"/>
      <c r="E33" s="799"/>
      <c r="F33" s="801"/>
      <c r="G33" s="801"/>
      <c r="H33" s="802"/>
      <c r="I33" s="355" t="str">
        <f>IF('Mapa final'!Y36="","",'Mapa final'!Y36)</f>
        <v/>
      </c>
      <c r="J33" s="355" t="str">
        <f>IF('Mapa final'!AA36="","",'Mapa final'!AA36)</f>
        <v/>
      </c>
      <c r="K33" s="355" t="str">
        <f t="shared" si="0"/>
        <v/>
      </c>
      <c r="L33" s="355" t="str">
        <f>IF('Mapa final'!AD36="","",'Mapa final'!AD36)</f>
        <v/>
      </c>
      <c r="M33" s="356" t="str">
        <f>IF('Mapa final'!P36="","",'Mapa final'!P36)</f>
        <v/>
      </c>
      <c r="N33" s="427"/>
      <c r="O33" s="427"/>
      <c r="P33" s="427"/>
      <c r="Q33" s="428"/>
    </row>
    <row r="34" spans="1:17" ht="43.5" customHeight="1" x14ac:dyDescent="0.25">
      <c r="A34" s="118" t="s">
        <v>654</v>
      </c>
      <c r="B34" s="797"/>
      <c r="C34" s="799"/>
      <c r="D34" s="800"/>
      <c r="E34" s="799"/>
      <c r="F34" s="801"/>
      <c r="G34" s="801"/>
      <c r="H34" s="802"/>
      <c r="I34" s="355" t="str">
        <f>IF('Mapa final'!Y37="","",'Mapa final'!Y37)</f>
        <v/>
      </c>
      <c r="J34" s="355" t="str">
        <f>IF('Mapa final'!AA37="","",'Mapa final'!AA37)</f>
        <v/>
      </c>
      <c r="K34" s="355" t="str">
        <f t="shared" si="0"/>
        <v/>
      </c>
      <c r="L34" s="355" t="str">
        <f>IF('Mapa final'!AD37="","",'Mapa final'!AD37)</f>
        <v/>
      </c>
      <c r="M34" s="356" t="str">
        <f>IF('Mapa final'!P37="","",'Mapa final'!P37)</f>
        <v/>
      </c>
      <c r="N34" s="427"/>
      <c r="O34" s="427"/>
      <c r="P34" s="427"/>
      <c r="Q34" s="428"/>
    </row>
    <row r="35" spans="1:17" ht="43.5" customHeight="1" x14ac:dyDescent="0.25">
      <c r="A35" s="118" t="s">
        <v>655</v>
      </c>
      <c r="B35" s="797"/>
      <c r="C35" s="799"/>
      <c r="D35" s="800"/>
      <c r="E35" s="799"/>
      <c r="F35" s="801"/>
      <c r="G35" s="801"/>
      <c r="H35" s="802"/>
      <c r="I35" s="355" t="str">
        <f>IF('Mapa final'!Y38="","",'Mapa final'!Y38)</f>
        <v/>
      </c>
      <c r="J35" s="355" t="str">
        <f>IF('Mapa final'!AA38="","",'Mapa final'!AA38)</f>
        <v/>
      </c>
      <c r="K35" s="355" t="str">
        <f t="shared" si="0"/>
        <v/>
      </c>
      <c r="L35" s="355" t="str">
        <f>IF('Mapa final'!AD38="","",'Mapa final'!AD38)</f>
        <v/>
      </c>
      <c r="M35" s="356" t="str">
        <f>IF('Mapa final'!P38="","",'Mapa final'!P38)</f>
        <v/>
      </c>
      <c r="N35" s="427"/>
      <c r="O35" s="427"/>
      <c r="P35" s="427"/>
      <c r="Q35" s="428"/>
    </row>
    <row r="36" spans="1:17" ht="43.5" customHeight="1" x14ac:dyDescent="0.25">
      <c r="A36" s="118" t="s">
        <v>656</v>
      </c>
      <c r="B36" s="797"/>
      <c r="C36" s="799"/>
      <c r="D36" s="800"/>
      <c r="E36" s="799"/>
      <c r="F36" s="801"/>
      <c r="G36" s="801"/>
      <c r="H36" s="802"/>
      <c r="I36" s="355" t="str">
        <f>IF('Mapa final'!Y39="","",'Mapa final'!Y39)</f>
        <v/>
      </c>
      <c r="J36" s="355" t="str">
        <f>IF('Mapa final'!AA39="","",'Mapa final'!AA39)</f>
        <v/>
      </c>
      <c r="K36" s="355" t="str">
        <f t="shared" si="0"/>
        <v/>
      </c>
      <c r="L36" s="355" t="str">
        <f>IF('Mapa final'!AD39="","",'Mapa final'!AD39)</f>
        <v/>
      </c>
      <c r="M36" s="356" t="str">
        <f>IF('Mapa final'!P39="","",'Mapa final'!P39)</f>
        <v/>
      </c>
      <c r="N36" s="427"/>
      <c r="O36" s="427"/>
      <c r="P36" s="427"/>
      <c r="Q36" s="428"/>
    </row>
    <row r="37" spans="1:17" ht="43.5" customHeight="1" x14ac:dyDescent="0.25">
      <c r="A37" s="118" t="s">
        <v>657</v>
      </c>
      <c r="B37" s="796"/>
      <c r="C37" s="798" t="str">
        <f>IF('Mapa final'!E40="","",'Mapa final'!E40)</f>
        <v/>
      </c>
      <c r="D37" s="800"/>
      <c r="E37" s="798" t="str">
        <f>IF('Mapa final'!D40="","",'Mapa final'!D40)</f>
        <v/>
      </c>
      <c r="F37" s="801" t="str">
        <f>IF('Mapa final'!H40="","",'Mapa final'!H40)</f>
        <v/>
      </c>
      <c r="G37" s="801" t="str">
        <f>IF('Mapa final'!L40="","",'Mapa final'!L40)</f>
        <v/>
      </c>
      <c r="H37" s="80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5" t="str">
        <f>IF('Mapa final'!Y40="","",'Mapa final'!Y40)</f>
        <v/>
      </c>
      <c r="J37" s="355" t="str">
        <f>IF('Mapa final'!AA40="","",'Mapa final'!AA40)</f>
        <v/>
      </c>
      <c r="K37" s="355" t="str">
        <f t="shared" si="0"/>
        <v/>
      </c>
      <c r="L37" s="355" t="str">
        <f>IF('Mapa final'!AD40="","",'Mapa final'!AD40)</f>
        <v/>
      </c>
      <c r="M37" s="356" t="str">
        <f>IF('Mapa final'!P40="","",'Mapa final'!P40)</f>
        <v/>
      </c>
      <c r="N37" s="427"/>
      <c r="O37" s="427"/>
      <c r="P37" s="427"/>
      <c r="Q37" s="428"/>
    </row>
    <row r="38" spans="1:17" ht="43.5" customHeight="1" x14ac:dyDescent="0.25">
      <c r="A38" s="118" t="s">
        <v>658</v>
      </c>
      <c r="B38" s="797"/>
      <c r="C38" s="799"/>
      <c r="D38" s="800"/>
      <c r="E38" s="799"/>
      <c r="F38" s="801"/>
      <c r="G38" s="801"/>
      <c r="H38" s="802"/>
      <c r="I38" s="355" t="str">
        <f>IF('Mapa final'!Y41="","",'Mapa final'!Y41)</f>
        <v/>
      </c>
      <c r="J38" s="355" t="str">
        <f>IF('Mapa final'!AA41="","",'Mapa final'!AA41)</f>
        <v/>
      </c>
      <c r="K38" s="355" t="str">
        <f t="shared" si="0"/>
        <v/>
      </c>
      <c r="L38" s="355" t="str">
        <f>IF('Mapa final'!AD41="","",'Mapa final'!AD41)</f>
        <v/>
      </c>
      <c r="M38" s="356" t="str">
        <f>IF('Mapa final'!P41="","",'Mapa final'!P41)</f>
        <v/>
      </c>
      <c r="N38" s="427"/>
      <c r="O38" s="427"/>
      <c r="P38" s="427"/>
      <c r="Q38" s="428"/>
    </row>
    <row r="39" spans="1:17" ht="43.5" customHeight="1" x14ac:dyDescent="0.25">
      <c r="A39" s="118" t="s">
        <v>659</v>
      </c>
      <c r="B39" s="797"/>
      <c r="C39" s="799"/>
      <c r="D39" s="800"/>
      <c r="E39" s="799"/>
      <c r="F39" s="801"/>
      <c r="G39" s="801"/>
      <c r="H39" s="802"/>
      <c r="I39" s="355" t="str">
        <f>IF('Mapa final'!Y42="","",'Mapa final'!Y42)</f>
        <v/>
      </c>
      <c r="J39" s="355" t="str">
        <f>IF('Mapa final'!AA42="","",'Mapa final'!AA42)</f>
        <v/>
      </c>
      <c r="K39" s="355" t="str">
        <f t="shared" si="0"/>
        <v/>
      </c>
      <c r="L39" s="355" t="str">
        <f>IF('Mapa final'!AD42="","",'Mapa final'!AD42)</f>
        <v/>
      </c>
      <c r="M39" s="356" t="str">
        <f>IF('Mapa final'!P42="","",'Mapa final'!P42)</f>
        <v/>
      </c>
      <c r="N39" s="427"/>
      <c r="O39" s="427"/>
      <c r="P39" s="427"/>
      <c r="Q39" s="428"/>
    </row>
    <row r="40" spans="1:17" ht="43.5" customHeight="1" x14ac:dyDescent="0.25">
      <c r="A40" s="118" t="s">
        <v>660</v>
      </c>
      <c r="B40" s="797"/>
      <c r="C40" s="799"/>
      <c r="D40" s="800"/>
      <c r="E40" s="799"/>
      <c r="F40" s="801"/>
      <c r="G40" s="801"/>
      <c r="H40" s="802"/>
      <c r="I40" s="355" t="str">
        <f>IF('Mapa final'!Y43="","",'Mapa final'!Y43)</f>
        <v/>
      </c>
      <c r="J40" s="355" t="str">
        <f>IF('Mapa final'!AA43="","",'Mapa final'!AA43)</f>
        <v/>
      </c>
      <c r="K40" s="355" t="str">
        <f t="shared" si="0"/>
        <v/>
      </c>
      <c r="L40" s="355" t="str">
        <f>IF('Mapa final'!AD43="","",'Mapa final'!AD43)</f>
        <v/>
      </c>
      <c r="M40" s="356" t="str">
        <f>IF('Mapa final'!P43="","",'Mapa final'!P43)</f>
        <v/>
      </c>
      <c r="N40" s="427"/>
      <c r="O40" s="427"/>
      <c r="P40" s="427"/>
      <c r="Q40" s="428"/>
    </row>
    <row r="41" spans="1:17" ht="43.5" customHeight="1" x14ac:dyDescent="0.25">
      <c r="A41" s="118" t="s">
        <v>661</v>
      </c>
      <c r="B41" s="797"/>
      <c r="C41" s="799"/>
      <c r="D41" s="800"/>
      <c r="E41" s="799"/>
      <c r="F41" s="801"/>
      <c r="G41" s="801"/>
      <c r="H41" s="802"/>
      <c r="I41" s="355" t="str">
        <f>IF('Mapa final'!Y44="","",'Mapa final'!Y44)</f>
        <v/>
      </c>
      <c r="J41" s="355" t="str">
        <f>IF('Mapa final'!AA44="","",'Mapa final'!AA44)</f>
        <v/>
      </c>
      <c r="K41" s="355" t="str">
        <f t="shared" si="0"/>
        <v/>
      </c>
      <c r="L41" s="355" t="str">
        <f>IF('Mapa final'!AD44="","",'Mapa final'!AD44)</f>
        <v/>
      </c>
      <c r="M41" s="356" t="str">
        <f>IF('Mapa final'!P44="","",'Mapa final'!P44)</f>
        <v/>
      </c>
      <c r="N41" s="427"/>
      <c r="O41" s="427"/>
      <c r="P41" s="427"/>
      <c r="Q41" s="428"/>
    </row>
    <row r="42" spans="1:17" ht="43.5" customHeight="1" x14ac:dyDescent="0.25">
      <c r="A42" s="118" t="s">
        <v>662</v>
      </c>
      <c r="B42" s="797"/>
      <c r="C42" s="799"/>
      <c r="D42" s="800"/>
      <c r="E42" s="799"/>
      <c r="F42" s="801"/>
      <c r="G42" s="801"/>
      <c r="H42" s="802"/>
      <c r="I42" s="355" t="str">
        <f>IF('Mapa final'!Y45="","",'Mapa final'!Y45)</f>
        <v/>
      </c>
      <c r="J42" s="355" t="str">
        <f>IF('Mapa final'!AA45="","",'Mapa final'!AA45)</f>
        <v/>
      </c>
      <c r="K42" s="355" t="str">
        <f t="shared" si="0"/>
        <v/>
      </c>
      <c r="L42" s="355" t="str">
        <f>IF('Mapa final'!AD45="","",'Mapa final'!AD45)</f>
        <v/>
      </c>
      <c r="M42" s="356" t="str">
        <f>IF('Mapa final'!P45="","",'Mapa final'!P45)</f>
        <v/>
      </c>
      <c r="N42" s="427"/>
      <c r="O42" s="427"/>
      <c r="P42" s="427"/>
      <c r="Q42" s="428"/>
    </row>
    <row r="43" spans="1:17" ht="43.5" customHeight="1" x14ac:dyDescent="0.25">
      <c r="A43" s="118" t="s">
        <v>663</v>
      </c>
      <c r="B43" s="796"/>
      <c r="C43" s="798" t="str">
        <f>IF('Mapa final'!E46="","",'Mapa final'!E46)</f>
        <v/>
      </c>
      <c r="D43" s="800"/>
      <c r="E43" s="798" t="str">
        <f>IF('Mapa final'!D46="","",'Mapa final'!D46)</f>
        <v/>
      </c>
      <c r="F43" s="801" t="str">
        <f>IF('Mapa final'!H46="","",'Mapa final'!H46)</f>
        <v/>
      </c>
      <c r="G43" s="801" t="str">
        <f>IF('Mapa final'!L46="","",'Mapa final'!L46)</f>
        <v/>
      </c>
      <c r="H43" s="80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5" t="str">
        <f>IF('Mapa final'!Y46="","",'Mapa final'!Y46)</f>
        <v/>
      </c>
      <c r="J43" s="355" t="str">
        <f>IF('Mapa final'!AA46="","",'Mapa final'!AA46)</f>
        <v/>
      </c>
      <c r="K43" s="355" t="str">
        <f t="shared" si="0"/>
        <v/>
      </c>
      <c r="L43" s="355" t="str">
        <f>IF('Mapa final'!AD46="","",'Mapa final'!AD46)</f>
        <v/>
      </c>
      <c r="M43" s="356" t="str">
        <f>IF('Mapa final'!P46="","",'Mapa final'!P46)</f>
        <v/>
      </c>
      <c r="N43" s="427"/>
      <c r="O43" s="427"/>
      <c r="P43" s="427"/>
      <c r="Q43" s="428"/>
    </row>
    <row r="44" spans="1:17" ht="43.5" customHeight="1" x14ac:dyDescent="0.25">
      <c r="A44" s="118" t="s">
        <v>664</v>
      </c>
      <c r="B44" s="797"/>
      <c r="C44" s="799"/>
      <c r="D44" s="800"/>
      <c r="E44" s="799"/>
      <c r="F44" s="801"/>
      <c r="G44" s="801"/>
      <c r="H44" s="802"/>
      <c r="I44" s="355" t="str">
        <f>IF('Mapa final'!Y47="","",'Mapa final'!Y47)</f>
        <v/>
      </c>
      <c r="J44" s="355" t="str">
        <f>IF('Mapa final'!AA47="","",'Mapa final'!AA47)</f>
        <v/>
      </c>
      <c r="K44" s="355" t="str">
        <f t="shared" si="0"/>
        <v/>
      </c>
      <c r="L44" s="355" t="str">
        <f>IF('Mapa final'!AD47="","",'Mapa final'!AD47)</f>
        <v/>
      </c>
      <c r="M44" s="356" t="str">
        <f>IF('Mapa final'!P47="","",'Mapa final'!P47)</f>
        <v/>
      </c>
      <c r="N44" s="427"/>
      <c r="O44" s="427"/>
      <c r="P44" s="427"/>
      <c r="Q44" s="428"/>
    </row>
    <row r="45" spans="1:17" ht="43.5" customHeight="1" x14ac:dyDescent="0.25">
      <c r="A45" s="118" t="s">
        <v>665</v>
      </c>
      <c r="B45" s="797"/>
      <c r="C45" s="799"/>
      <c r="D45" s="800"/>
      <c r="E45" s="799"/>
      <c r="F45" s="801"/>
      <c r="G45" s="801"/>
      <c r="H45" s="802"/>
      <c r="I45" s="355" t="str">
        <f>IF('Mapa final'!Y48="","",'Mapa final'!Y48)</f>
        <v/>
      </c>
      <c r="J45" s="355" t="str">
        <f>IF('Mapa final'!AA48="","",'Mapa final'!AA48)</f>
        <v/>
      </c>
      <c r="K45" s="355" t="str">
        <f t="shared" si="0"/>
        <v/>
      </c>
      <c r="L45" s="355" t="str">
        <f>IF('Mapa final'!AD48="","",'Mapa final'!AD48)</f>
        <v/>
      </c>
      <c r="M45" s="356" t="str">
        <f>IF('Mapa final'!P48="","",'Mapa final'!P48)</f>
        <v/>
      </c>
      <c r="N45" s="427"/>
      <c r="O45" s="427"/>
      <c r="P45" s="427"/>
      <c r="Q45" s="428"/>
    </row>
    <row r="46" spans="1:17" ht="43.5" customHeight="1" x14ac:dyDescent="0.25">
      <c r="A46" s="118" t="s">
        <v>666</v>
      </c>
      <c r="B46" s="797"/>
      <c r="C46" s="799"/>
      <c r="D46" s="800"/>
      <c r="E46" s="799"/>
      <c r="F46" s="801"/>
      <c r="G46" s="801"/>
      <c r="H46" s="802"/>
      <c r="I46" s="355" t="str">
        <f>IF('Mapa final'!Y49="","",'Mapa final'!Y49)</f>
        <v/>
      </c>
      <c r="J46" s="355" t="str">
        <f>IF('Mapa final'!AA49="","",'Mapa final'!AA49)</f>
        <v/>
      </c>
      <c r="K46" s="355" t="str">
        <f t="shared" si="0"/>
        <v/>
      </c>
      <c r="L46" s="355" t="str">
        <f>IF('Mapa final'!AD49="","",'Mapa final'!AD49)</f>
        <v/>
      </c>
      <c r="M46" s="356" t="str">
        <f>IF('Mapa final'!P49="","",'Mapa final'!P49)</f>
        <v/>
      </c>
      <c r="N46" s="427"/>
      <c r="O46" s="427"/>
      <c r="P46" s="427"/>
      <c r="Q46" s="428"/>
    </row>
    <row r="47" spans="1:17" ht="43.5" customHeight="1" x14ac:dyDescent="0.25">
      <c r="A47" s="118" t="s">
        <v>667</v>
      </c>
      <c r="B47" s="797"/>
      <c r="C47" s="799"/>
      <c r="D47" s="800"/>
      <c r="E47" s="799"/>
      <c r="F47" s="801"/>
      <c r="G47" s="801"/>
      <c r="H47" s="802"/>
      <c r="I47" s="355" t="str">
        <f>IF('Mapa final'!Y50="","",'Mapa final'!Y50)</f>
        <v/>
      </c>
      <c r="J47" s="355" t="str">
        <f>IF('Mapa final'!AA50="","",'Mapa final'!AA50)</f>
        <v/>
      </c>
      <c r="K47" s="355" t="str">
        <f t="shared" si="0"/>
        <v/>
      </c>
      <c r="L47" s="355" t="str">
        <f>IF('Mapa final'!AD50="","",'Mapa final'!AD50)</f>
        <v/>
      </c>
      <c r="M47" s="356" t="str">
        <f>IF('Mapa final'!P50="","",'Mapa final'!P50)</f>
        <v/>
      </c>
      <c r="N47" s="427"/>
      <c r="O47" s="427"/>
      <c r="P47" s="427"/>
      <c r="Q47" s="428"/>
    </row>
    <row r="48" spans="1:17" ht="43.5" customHeight="1" x14ac:dyDescent="0.25">
      <c r="A48" s="118" t="s">
        <v>668</v>
      </c>
      <c r="B48" s="797"/>
      <c r="C48" s="799"/>
      <c r="D48" s="800"/>
      <c r="E48" s="799"/>
      <c r="F48" s="801"/>
      <c r="G48" s="801"/>
      <c r="H48" s="802"/>
      <c r="I48" s="355" t="str">
        <f>IF('Mapa final'!Y51="","",'Mapa final'!Y51)</f>
        <v/>
      </c>
      <c r="J48" s="355" t="str">
        <f>IF('Mapa final'!AA51="","",'Mapa final'!AA51)</f>
        <v/>
      </c>
      <c r="K48" s="355" t="str">
        <f t="shared" si="0"/>
        <v/>
      </c>
      <c r="L48" s="355" t="str">
        <f>IF('Mapa final'!AD51="","",'Mapa final'!AD51)</f>
        <v/>
      </c>
      <c r="M48" s="356" t="str">
        <f>IF('Mapa final'!P51="","",'Mapa final'!P51)</f>
        <v/>
      </c>
      <c r="N48" s="427"/>
      <c r="O48" s="427"/>
      <c r="P48" s="427"/>
      <c r="Q48" s="428"/>
    </row>
    <row r="49" spans="1:17" ht="43.5" customHeight="1" x14ac:dyDescent="0.25">
      <c r="A49" s="118" t="s">
        <v>669</v>
      </c>
      <c r="B49" s="796"/>
      <c r="C49" s="798" t="str">
        <f>IF('Mapa final'!E52="","",'Mapa final'!E52)</f>
        <v/>
      </c>
      <c r="D49" s="800"/>
      <c r="E49" s="798" t="str">
        <f>IF('Mapa final'!D52="","",'Mapa final'!D52)</f>
        <v/>
      </c>
      <c r="F49" s="801" t="str">
        <f>IF('Mapa final'!H52="","",'Mapa final'!H52)</f>
        <v/>
      </c>
      <c r="G49" s="801" t="str">
        <f>IF('Mapa final'!L52="","",'Mapa final'!L52)</f>
        <v/>
      </c>
      <c r="H49" s="80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5" t="str">
        <f>IF('Mapa final'!Y52="","",'Mapa final'!Y52)</f>
        <v/>
      </c>
      <c r="J49" s="355" t="str">
        <f>IF('Mapa final'!AA52="","",'Mapa final'!AA52)</f>
        <v/>
      </c>
      <c r="K49" s="355" t="str">
        <f t="shared" si="0"/>
        <v/>
      </c>
      <c r="L49" s="355" t="str">
        <f>IF('Mapa final'!AD52="","",'Mapa final'!AD52)</f>
        <v/>
      </c>
      <c r="M49" s="356" t="str">
        <f>IF('Mapa final'!P52="","",'Mapa final'!P52)</f>
        <v/>
      </c>
      <c r="N49" s="427"/>
      <c r="O49" s="427"/>
      <c r="P49" s="427"/>
      <c r="Q49" s="428"/>
    </row>
    <row r="50" spans="1:17" ht="43.5" customHeight="1" x14ac:dyDescent="0.25">
      <c r="A50" s="118" t="s">
        <v>670</v>
      </c>
      <c r="B50" s="797"/>
      <c r="C50" s="799"/>
      <c r="D50" s="800"/>
      <c r="E50" s="799"/>
      <c r="F50" s="801"/>
      <c r="G50" s="801"/>
      <c r="H50" s="802"/>
      <c r="I50" s="355" t="str">
        <f>IF('Mapa final'!Y53="","",'Mapa final'!Y53)</f>
        <v/>
      </c>
      <c r="J50" s="355" t="str">
        <f>IF('Mapa final'!AA53="","",'Mapa final'!AA53)</f>
        <v/>
      </c>
      <c r="K50" s="355" t="str">
        <f t="shared" si="0"/>
        <v/>
      </c>
      <c r="L50" s="355" t="str">
        <f>IF('Mapa final'!AD53="","",'Mapa final'!AD53)</f>
        <v/>
      </c>
      <c r="M50" s="356" t="str">
        <f>IF('Mapa final'!P53="","",'Mapa final'!P53)</f>
        <v/>
      </c>
      <c r="N50" s="427"/>
      <c r="O50" s="427"/>
      <c r="P50" s="427"/>
      <c r="Q50" s="428"/>
    </row>
    <row r="51" spans="1:17" ht="43.5" customHeight="1" x14ac:dyDescent="0.25">
      <c r="A51" s="118" t="s">
        <v>671</v>
      </c>
      <c r="B51" s="797"/>
      <c r="C51" s="799"/>
      <c r="D51" s="800"/>
      <c r="E51" s="799"/>
      <c r="F51" s="801"/>
      <c r="G51" s="801"/>
      <c r="H51" s="802"/>
      <c r="I51" s="355" t="str">
        <f>IF('Mapa final'!Y54="","",'Mapa final'!Y54)</f>
        <v/>
      </c>
      <c r="J51" s="355" t="str">
        <f>IF('Mapa final'!AA54="","",'Mapa final'!AA54)</f>
        <v/>
      </c>
      <c r="K51" s="355" t="str">
        <f t="shared" si="0"/>
        <v/>
      </c>
      <c r="L51" s="355" t="str">
        <f>IF('Mapa final'!AD54="","",'Mapa final'!AD54)</f>
        <v/>
      </c>
      <c r="M51" s="356" t="str">
        <f>IF('Mapa final'!P54="","",'Mapa final'!P54)</f>
        <v/>
      </c>
      <c r="N51" s="427"/>
      <c r="O51" s="427"/>
      <c r="P51" s="427"/>
      <c r="Q51" s="428"/>
    </row>
    <row r="52" spans="1:17" ht="43.5" customHeight="1" x14ac:dyDescent="0.25">
      <c r="A52" s="118" t="s">
        <v>672</v>
      </c>
      <c r="B52" s="797"/>
      <c r="C52" s="799"/>
      <c r="D52" s="800"/>
      <c r="E52" s="799"/>
      <c r="F52" s="801"/>
      <c r="G52" s="801"/>
      <c r="H52" s="802"/>
      <c r="I52" s="355" t="str">
        <f>IF('Mapa final'!Y55="","",'Mapa final'!Y55)</f>
        <v/>
      </c>
      <c r="J52" s="355" t="str">
        <f>IF('Mapa final'!AA55="","",'Mapa final'!AA55)</f>
        <v/>
      </c>
      <c r="K52" s="355" t="str">
        <f t="shared" si="0"/>
        <v/>
      </c>
      <c r="L52" s="355" t="str">
        <f>IF('Mapa final'!AD55="","",'Mapa final'!AD55)</f>
        <v/>
      </c>
      <c r="M52" s="356" t="str">
        <f>IF('Mapa final'!P55="","",'Mapa final'!P55)</f>
        <v/>
      </c>
      <c r="N52" s="427"/>
      <c r="O52" s="427"/>
      <c r="P52" s="427"/>
      <c r="Q52" s="428"/>
    </row>
    <row r="53" spans="1:17" ht="43.5" customHeight="1" x14ac:dyDescent="0.25">
      <c r="A53" s="118" t="s">
        <v>673</v>
      </c>
      <c r="B53" s="797"/>
      <c r="C53" s="799"/>
      <c r="D53" s="800"/>
      <c r="E53" s="799"/>
      <c r="F53" s="801"/>
      <c r="G53" s="801"/>
      <c r="H53" s="802"/>
      <c r="I53" s="355" t="str">
        <f>IF('Mapa final'!Y56="","",'Mapa final'!Y56)</f>
        <v/>
      </c>
      <c r="J53" s="355" t="str">
        <f>IF('Mapa final'!AA56="","",'Mapa final'!AA56)</f>
        <v/>
      </c>
      <c r="K53" s="355" t="str">
        <f t="shared" si="0"/>
        <v/>
      </c>
      <c r="L53" s="355" t="str">
        <f>IF('Mapa final'!AD56="","",'Mapa final'!AD56)</f>
        <v/>
      </c>
      <c r="M53" s="356" t="str">
        <f>IF('Mapa final'!P56="","",'Mapa final'!P56)</f>
        <v/>
      </c>
      <c r="N53" s="427"/>
      <c r="O53" s="427"/>
      <c r="P53" s="427"/>
      <c r="Q53" s="428"/>
    </row>
    <row r="54" spans="1:17" ht="43.5" customHeight="1" x14ac:dyDescent="0.25">
      <c r="A54" s="118" t="s">
        <v>674</v>
      </c>
      <c r="B54" s="797"/>
      <c r="C54" s="799"/>
      <c r="D54" s="800"/>
      <c r="E54" s="799"/>
      <c r="F54" s="801"/>
      <c r="G54" s="801"/>
      <c r="H54" s="802"/>
      <c r="I54" s="355" t="str">
        <f>IF('Mapa final'!Y57="","",'Mapa final'!Y57)</f>
        <v/>
      </c>
      <c r="J54" s="355" t="str">
        <f>IF('Mapa final'!AA57="","",'Mapa final'!AA57)</f>
        <v/>
      </c>
      <c r="K54" s="355" t="str">
        <f t="shared" si="0"/>
        <v/>
      </c>
      <c r="L54" s="355" t="str">
        <f>IF('Mapa final'!AD57="","",'Mapa final'!AD57)</f>
        <v/>
      </c>
      <c r="M54" s="356" t="str">
        <f>IF('Mapa final'!P57="","",'Mapa final'!P57)</f>
        <v/>
      </c>
      <c r="N54" s="427"/>
      <c r="O54" s="427"/>
      <c r="P54" s="427"/>
      <c r="Q54" s="428"/>
    </row>
    <row r="55" spans="1:17" ht="43.5" customHeight="1" x14ac:dyDescent="0.25">
      <c r="A55" s="118" t="s">
        <v>675</v>
      </c>
      <c r="B55" s="796"/>
      <c r="C55" s="798" t="str">
        <f>IF('Mapa final'!E58="","",'Mapa final'!E58)</f>
        <v/>
      </c>
      <c r="D55" s="804"/>
      <c r="E55" s="798" t="str">
        <f>IF('Mapa final'!D58="","",'Mapa final'!D58)</f>
        <v/>
      </c>
      <c r="F55" s="801" t="str">
        <f>IF('Mapa final'!H58="","",'Mapa final'!H58)</f>
        <v/>
      </c>
      <c r="G55" s="801" t="str">
        <f>IF('Mapa final'!L58="","",'Mapa final'!L58)</f>
        <v/>
      </c>
      <c r="H55" s="80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5" t="str">
        <f>IF('Mapa final'!Y58="","",'Mapa final'!Y58)</f>
        <v/>
      </c>
      <c r="J55" s="355" t="str">
        <f>IF('Mapa final'!AA58="","",'Mapa final'!AA58)</f>
        <v/>
      </c>
      <c r="K55" s="355" t="str">
        <f t="shared" si="0"/>
        <v/>
      </c>
      <c r="L55" s="355" t="str">
        <f>IF('Mapa final'!AD58="","",'Mapa final'!AD58)</f>
        <v/>
      </c>
      <c r="M55" s="356" t="str">
        <f>IF('Mapa final'!P58="","",'Mapa final'!P58)</f>
        <v/>
      </c>
      <c r="N55" s="427"/>
      <c r="O55" s="427"/>
      <c r="P55" s="427"/>
      <c r="Q55" s="428"/>
    </row>
    <row r="56" spans="1:17" ht="43.5" customHeight="1" x14ac:dyDescent="0.25">
      <c r="A56" s="118" t="s">
        <v>676</v>
      </c>
      <c r="B56" s="797"/>
      <c r="C56" s="799"/>
      <c r="D56" s="800"/>
      <c r="E56" s="799"/>
      <c r="F56" s="801"/>
      <c r="G56" s="801"/>
      <c r="H56" s="802"/>
      <c r="I56" s="355" t="str">
        <f>IF('Mapa final'!Y59="","",'Mapa final'!Y59)</f>
        <v/>
      </c>
      <c r="J56" s="355" t="str">
        <f>IF('Mapa final'!AA59="","",'Mapa final'!AA59)</f>
        <v/>
      </c>
      <c r="K56" s="355" t="str">
        <f t="shared" si="0"/>
        <v/>
      </c>
      <c r="L56" s="355" t="str">
        <f>IF('Mapa final'!AD59="","",'Mapa final'!AD59)</f>
        <v/>
      </c>
      <c r="M56" s="356" t="str">
        <f>IF('Mapa final'!P59="","",'Mapa final'!P59)</f>
        <v/>
      </c>
      <c r="N56" s="427"/>
      <c r="O56" s="427"/>
      <c r="P56" s="427"/>
      <c r="Q56" s="428"/>
    </row>
    <row r="57" spans="1:17" ht="43.5" customHeight="1" x14ac:dyDescent="0.25">
      <c r="A57" s="118" t="s">
        <v>677</v>
      </c>
      <c r="B57" s="797"/>
      <c r="C57" s="799"/>
      <c r="D57" s="800"/>
      <c r="E57" s="799"/>
      <c r="F57" s="801"/>
      <c r="G57" s="801"/>
      <c r="H57" s="802"/>
      <c r="I57" s="355" t="str">
        <f>IF('Mapa final'!Y60="","",'Mapa final'!Y60)</f>
        <v/>
      </c>
      <c r="J57" s="355" t="str">
        <f>IF('Mapa final'!AA60="","",'Mapa final'!AA60)</f>
        <v/>
      </c>
      <c r="K57" s="355" t="str">
        <f t="shared" si="0"/>
        <v/>
      </c>
      <c r="L57" s="355" t="str">
        <f>IF('Mapa final'!AD60="","",'Mapa final'!AD60)</f>
        <v/>
      </c>
      <c r="M57" s="356" t="str">
        <f>IF('Mapa final'!P60="","",'Mapa final'!P60)</f>
        <v/>
      </c>
      <c r="N57" s="427"/>
      <c r="O57" s="427"/>
      <c r="P57" s="427"/>
      <c r="Q57" s="428"/>
    </row>
    <row r="58" spans="1:17" ht="43.5" customHeight="1" x14ac:dyDescent="0.25">
      <c r="A58" s="118" t="s">
        <v>678</v>
      </c>
      <c r="B58" s="797"/>
      <c r="C58" s="799"/>
      <c r="D58" s="800"/>
      <c r="E58" s="799"/>
      <c r="F58" s="801"/>
      <c r="G58" s="801"/>
      <c r="H58" s="802"/>
      <c r="I58" s="355" t="str">
        <f>IF('Mapa final'!Y61="","",'Mapa final'!Y61)</f>
        <v/>
      </c>
      <c r="J58" s="355" t="str">
        <f>IF('Mapa final'!AA61="","",'Mapa final'!AA61)</f>
        <v/>
      </c>
      <c r="K58" s="355" t="str">
        <f t="shared" si="0"/>
        <v/>
      </c>
      <c r="L58" s="355" t="str">
        <f>IF('Mapa final'!AD61="","",'Mapa final'!AD61)</f>
        <v/>
      </c>
      <c r="M58" s="356" t="str">
        <f>IF('Mapa final'!P61="","",'Mapa final'!P61)</f>
        <v/>
      </c>
      <c r="N58" s="427"/>
      <c r="O58" s="427"/>
      <c r="P58" s="427"/>
      <c r="Q58" s="428"/>
    </row>
    <row r="59" spans="1:17" ht="43.5" customHeight="1" x14ac:dyDescent="0.25">
      <c r="A59" s="118" t="s">
        <v>679</v>
      </c>
      <c r="B59" s="797"/>
      <c r="C59" s="799"/>
      <c r="D59" s="800"/>
      <c r="E59" s="799"/>
      <c r="F59" s="801"/>
      <c r="G59" s="801"/>
      <c r="H59" s="802"/>
      <c r="I59" s="355" t="str">
        <f>IF('Mapa final'!Y62="","",'Mapa final'!Y62)</f>
        <v/>
      </c>
      <c r="J59" s="355" t="str">
        <f>IF('Mapa final'!AA62="","",'Mapa final'!AA62)</f>
        <v/>
      </c>
      <c r="K59" s="355" t="str">
        <f t="shared" si="0"/>
        <v/>
      </c>
      <c r="L59" s="355" t="str">
        <f>IF('Mapa final'!AD62="","",'Mapa final'!AD62)</f>
        <v/>
      </c>
      <c r="M59" s="356" t="str">
        <f>IF('Mapa final'!P62="","",'Mapa final'!P62)</f>
        <v/>
      </c>
      <c r="N59" s="427"/>
      <c r="O59" s="427"/>
      <c r="P59" s="427"/>
      <c r="Q59" s="428"/>
    </row>
    <row r="60" spans="1:17" ht="43.5" customHeight="1" x14ac:dyDescent="0.25">
      <c r="A60" s="118" t="s">
        <v>680</v>
      </c>
      <c r="B60" s="797"/>
      <c r="C60" s="799"/>
      <c r="D60" s="800"/>
      <c r="E60" s="799"/>
      <c r="F60" s="801"/>
      <c r="G60" s="801"/>
      <c r="H60" s="802"/>
      <c r="I60" s="355" t="str">
        <f>IF('Mapa final'!Y63="","",'Mapa final'!Y63)</f>
        <v/>
      </c>
      <c r="J60" s="355" t="str">
        <f>IF('Mapa final'!AA63="","",'Mapa final'!AA63)</f>
        <v/>
      </c>
      <c r="K60" s="355" t="str">
        <f t="shared" si="0"/>
        <v/>
      </c>
      <c r="L60" s="355" t="str">
        <f>IF('Mapa final'!AD63="","",'Mapa final'!AD63)</f>
        <v/>
      </c>
      <c r="M60" s="356" t="str">
        <f>IF('Mapa final'!P63="","",'Mapa final'!P63)</f>
        <v/>
      </c>
      <c r="N60" s="427"/>
      <c r="O60" s="427"/>
      <c r="P60" s="427"/>
      <c r="Q60" s="428"/>
    </row>
    <row r="61" spans="1:17" ht="43.5" customHeight="1" x14ac:dyDescent="0.25">
      <c r="A61" s="118" t="s">
        <v>681</v>
      </c>
      <c r="B61" s="796"/>
      <c r="C61" s="798" t="str">
        <f>IF('Mapa final'!E64="","",'Mapa final'!E64)</f>
        <v/>
      </c>
      <c r="D61" s="804"/>
      <c r="E61" s="798" t="str">
        <f>IF('Mapa final'!D64="","",'Mapa final'!D64)</f>
        <v/>
      </c>
      <c r="F61" s="801" t="str">
        <f>IF('Mapa final'!H64="","",'Mapa final'!H64)</f>
        <v/>
      </c>
      <c r="G61" s="801" t="str">
        <f>IF('Mapa final'!L64="","",'Mapa final'!L64)</f>
        <v/>
      </c>
      <c r="H61" s="80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5" t="str">
        <f>IF('Mapa final'!Y64="","",'Mapa final'!Y64)</f>
        <v/>
      </c>
      <c r="J61" s="355" t="str">
        <f>IF('Mapa final'!AA64="","",'Mapa final'!AA64)</f>
        <v/>
      </c>
      <c r="K61" s="355" t="str">
        <f t="shared" si="0"/>
        <v/>
      </c>
      <c r="L61" s="355" t="str">
        <f>IF('Mapa final'!AD64="","",'Mapa final'!AD64)</f>
        <v/>
      </c>
      <c r="M61" s="356" t="str">
        <f>IF('Mapa final'!P64="","",'Mapa final'!P64)</f>
        <v/>
      </c>
      <c r="N61" s="427"/>
      <c r="O61" s="427"/>
      <c r="P61" s="427"/>
      <c r="Q61" s="428"/>
    </row>
    <row r="62" spans="1:17" ht="43.5" customHeight="1" x14ac:dyDescent="0.25">
      <c r="A62" s="118" t="s">
        <v>682</v>
      </c>
      <c r="B62" s="797"/>
      <c r="C62" s="799"/>
      <c r="D62" s="800"/>
      <c r="E62" s="799"/>
      <c r="F62" s="801"/>
      <c r="G62" s="801"/>
      <c r="H62" s="802"/>
      <c r="I62" s="355" t="str">
        <f>IF('Mapa final'!Y65="","",'Mapa final'!Y65)</f>
        <v/>
      </c>
      <c r="J62" s="355" t="str">
        <f>IF('Mapa final'!AA65="","",'Mapa final'!AA65)</f>
        <v/>
      </c>
      <c r="K62" s="355" t="str">
        <f t="shared" si="0"/>
        <v/>
      </c>
      <c r="L62" s="355" t="str">
        <f>IF('Mapa final'!AD65="","",'Mapa final'!AD65)</f>
        <v/>
      </c>
      <c r="M62" s="356" t="str">
        <f>IF('Mapa final'!P65="","",'Mapa final'!P65)</f>
        <v/>
      </c>
      <c r="N62" s="427"/>
      <c r="O62" s="427"/>
      <c r="P62" s="427"/>
      <c r="Q62" s="428"/>
    </row>
    <row r="63" spans="1:17" ht="43.5" customHeight="1" x14ac:dyDescent="0.25">
      <c r="A63" s="118" t="s">
        <v>683</v>
      </c>
      <c r="B63" s="797"/>
      <c r="C63" s="799"/>
      <c r="D63" s="800"/>
      <c r="E63" s="799"/>
      <c r="F63" s="801"/>
      <c r="G63" s="801"/>
      <c r="H63" s="802"/>
      <c r="I63" s="355" t="str">
        <f>IF('Mapa final'!Y66="","",'Mapa final'!Y66)</f>
        <v/>
      </c>
      <c r="J63" s="355" t="str">
        <f>IF('Mapa final'!AA66="","",'Mapa final'!AA66)</f>
        <v/>
      </c>
      <c r="K63" s="355" t="str">
        <f t="shared" si="0"/>
        <v/>
      </c>
      <c r="L63" s="355" t="str">
        <f>IF('Mapa final'!AD66="","",'Mapa final'!AD66)</f>
        <v/>
      </c>
      <c r="M63" s="356" t="str">
        <f>IF('Mapa final'!P66="","",'Mapa final'!P66)</f>
        <v/>
      </c>
      <c r="N63" s="427"/>
      <c r="O63" s="427"/>
      <c r="P63" s="427"/>
      <c r="Q63" s="428"/>
    </row>
    <row r="64" spans="1:17" ht="43.5" customHeight="1" x14ac:dyDescent="0.25">
      <c r="A64" s="118" t="s">
        <v>684</v>
      </c>
      <c r="B64" s="797"/>
      <c r="C64" s="799"/>
      <c r="D64" s="800"/>
      <c r="E64" s="799"/>
      <c r="F64" s="801"/>
      <c r="G64" s="801"/>
      <c r="H64" s="802"/>
      <c r="I64" s="355" t="str">
        <f>IF('Mapa final'!Y67="","",'Mapa final'!Y67)</f>
        <v/>
      </c>
      <c r="J64" s="355" t="str">
        <f>IF('Mapa final'!AA67="","",'Mapa final'!AA67)</f>
        <v/>
      </c>
      <c r="K64" s="355" t="str">
        <f t="shared" si="0"/>
        <v/>
      </c>
      <c r="L64" s="355" t="str">
        <f>IF('Mapa final'!AD67="","",'Mapa final'!AD67)</f>
        <v/>
      </c>
      <c r="M64" s="356" t="str">
        <f>IF('Mapa final'!P67="","",'Mapa final'!P67)</f>
        <v/>
      </c>
      <c r="N64" s="427"/>
      <c r="O64" s="427"/>
      <c r="P64" s="427"/>
      <c r="Q64" s="428"/>
    </row>
    <row r="65" spans="1:17" ht="43.5" customHeight="1" x14ac:dyDescent="0.25">
      <c r="A65" s="118" t="s">
        <v>685</v>
      </c>
      <c r="B65" s="797"/>
      <c r="C65" s="799"/>
      <c r="D65" s="800"/>
      <c r="E65" s="799"/>
      <c r="F65" s="801"/>
      <c r="G65" s="801"/>
      <c r="H65" s="802"/>
      <c r="I65" s="355" t="str">
        <f>IF('Mapa final'!Y68="","",'Mapa final'!Y68)</f>
        <v/>
      </c>
      <c r="J65" s="355" t="str">
        <f>IF('Mapa final'!AA68="","",'Mapa final'!AA68)</f>
        <v/>
      </c>
      <c r="K65" s="355" t="str">
        <f t="shared" si="0"/>
        <v/>
      </c>
      <c r="L65" s="355" t="str">
        <f>IF('Mapa final'!AD68="","",'Mapa final'!AD68)</f>
        <v/>
      </c>
      <c r="M65" s="356" t="str">
        <f>IF('Mapa final'!P68="","",'Mapa final'!P68)</f>
        <v/>
      </c>
      <c r="N65" s="427"/>
      <c r="O65" s="427"/>
      <c r="P65" s="427"/>
      <c r="Q65" s="428"/>
    </row>
    <row r="66" spans="1:17" ht="43.5" customHeight="1" x14ac:dyDescent="0.25">
      <c r="A66" s="118" t="s">
        <v>686</v>
      </c>
      <c r="B66" s="797"/>
      <c r="C66" s="799"/>
      <c r="D66" s="800"/>
      <c r="E66" s="799"/>
      <c r="F66" s="801"/>
      <c r="G66" s="801"/>
      <c r="H66" s="802"/>
      <c r="I66" s="355" t="str">
        <f>IF('Mapa final'!Y69="","",'Mapa final'!Y69)</f>
        <v/>
      </c>
      <c r="J66" s="355" t="str">
        <f>IF('Mapa final'!AA69="","",'Mapa final'!AA69)</f>
        <v/>
      </c>
      <c r="K66" s="355" t="str">
        <f t="shared" si="0"/>
        <v/>
      </c>
      <c r="L66" s="355" t="str">
        <f>IF('Mapa final'!AD69="","",'Mapa final'!AD69)</f>
        <v/>
      </c>
      <c r="M66" s="356" t="str">
        <f>IF('Mapa final'!P69="","",'Mapa final'!P69)</f>
        <v/>
      </c>
      <c r="N66" s="427"/>
      <c r="O66" s="427"/>
      <c r="P66" s="427"/>
      <c r="Q66" s="428"/>
    </row>
    <row r="67" spans="1:17" ht="43.5" customHeight="1" x14ac:dyDescent="0.25">
      <c r="A67" s="118" t="s">
        <v>687</v>
      </c>
      <c r="B67" s="796"/>
      <c r="C67" s="798" t="str">
        <f>IF('Mapa final'!E70="","",'Mapa final'!E70)</f>
        <v/>
      </c>
      <c r="D67" s="804"/>
      <c r="E67" s="798" t="str">
        <f>IF('Mapa final'!D70="","",'Mapa final'!D70)</f>
        <v/>
      </c>
      <c r="F67" s="801" t="str">
        <f>IF('Mapa final'!H70="","",'Mapa final'!H70)</f>
        <v/>
      </c>
      <c r="G67" s="801" t="str">
        <f>IF('Mapa final'!L70="","",'Mapa final'!L70)</f>
        <v/>
      </c>
      <c r="H67" s="80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5" t="str">
        <f>IF('Mapa final'!Y70="","",'Mapa final'!Y70)</f>
        <v/>
      </c>
      <c r="J67" s="355" t="str">
        <f>IF('Mapa final'!AA70="","",'Mapa final'!AA70)</f>
        <v/>
      </c>
      <c r="K67" s="355" t="str">
        <f t="shared" si="0"/>
        <v/>
      </c>
      <c r="L67" s="355" t="str">
        <f>IF('Mapa final'!AD70="","",'Mapa final'!AD70)</f>
        <v/>
      </c>
      <c r="M67" s="356" t="str">
        <f>IF('Mapa final'!P70="","",'Mapa final'!P70)</f>
        <v/>
      </c>
      <c r="N67" s="427"/>
      <c r="O67" s="427"/>
      <c r="P67" s="427"/>
      <c r="Q67" s="428"/>
    </row>
    <row r="68" spans="1:17" ht="43.5" customHeight="1" x14ac:dyDescent="0.25">
      <c r="A68" s="118" t="s">
        <v>688</v>
      </c>
      <c r="B68" s="797"/>
      <c r="C68" s="799"/>
      <c r="D68" s="800"/>
      <c r="E68" s="799"/>
      <c r="F68" s="801"/>
      <c r="G68" s="801"/>
      <c r="H68" s="802"/>
      <c r="I68" s="355" t="str">
        <f>IF('Mapa final'!Y71="","",'Mapa final'!Y71)</f>
        <v/>
      </c>
      <c r="J68" s="355" t="str">
        <f>IF('Mapa final'!AA71="","",'Mapa final'!AA71)</f>
        <v/>
      </c>
      <c r="K68" s="355" t="str">
        <f t="shared" si="0"/>
        <v/>
      </c>
      <c r="L68" s="355" t="str">
        <f>IF('Mapa final'!AD71="","",'Mapa final'!AD71)</f>
        <v/>
      </c>
      <c r="M68" s="356" t="str">
        <f>IF('Mapa final'!P71="","",'Mapa final'!P71)</f>
        <v/>
      </c>
      <c r="N68" s="427"/>
      <c r="O68" s="427"/>
      <c r="P68" s="427"/>
      <c r="Q68" s="428"/>
    </row>
    <row r="69" spans="1:17" ht="43.5" customHeight="1" x14ac:dyDescent="0.25">
      <c r="A69" s="118" t="s">
        <v>689</v>
      </c>
      <c r="B69" s="797"/>
      <c r="C69" s="799"/>
      <c r="D69" s="800"/>
      <c r="E69" s="799"/>
      <c r="F69" s="801"/>
      <c r="G69" s="801"/>
      <c r="H69" s="802"/>
      <c r="I69" s="355" t="str">
        <f>IF('Mapa final'!Y72="","",'Mapa final'!Y72)</f>
        <v/>
      </c>
      <c r="J69" s="355" t="str">
        <f>IF('Mapa final'!AA72="","",'Mapa final'!AA72)</f>
        <v/>
      </c>
      <c r="K69" s="355" t="str">
        <f t="shared" si="0"/>
        <v/>
      </c>
      <c r="L69" s="355" t="str">
        <f>IF('Mapa final'!AD72="","",'Mapa final'!AD72)</f>
        <v/>
      </c>
      <c r="M69" s="356" t="str">
        <f>IF('Mapa final'!P72="","",'Mapa final'!P72)</f>
        <v/>
      </c>
      <c r="N69" s="427"/>
      <c r="O69" s="427"/>
      <c r="P69" s="427"/>
      <c r="Q69" s="428"/>
    </row>
    <row r="70" spans="1:17" ht="43.5" customHeight="1" x14ac:dyDescent="0.25">
      <c r="A70" s="118" t="s">
        <v>690</v>
      </c>
      <c r="B70" s="797"/>
      <c r="C70" s="799"/>
      <c r="D70" s="800"/>
      <c r="E70" s="799"/>
      <c r="F70" s="801"/>
      <c r="G70" s="801"/>
      <c r="H70" s="802"/>
      <c r="I70" s="355" t="str">
        <f>IF('Mapa final'!Y73="","",'Mapa final'!Y73)</f>
        <v/>
      </c>
      <c r="J70" s="355" t="str">
        <f>IF('Mapa final'!AA73="","",'Mapa final'!AA73)</f>
        <v/>
      </c>
      <c r="K70" s="355" t="str">
        <f t="shared" si="0"/>
        <v/>
      </c>
      <c r="L70" s="355" t="str">
        <f>IF('Mapa final'!AD73="","",'Mapa final'!AD73)</f>
        <v/>
      </c>
      <c r="M70" s="356" t="str">
        <f>IF('Mapa final'!P73="","",'Mapa final'!P73)</f>
        <v/>
      </c>
      <c r="N70" s="427"/>
      <c r="O70" s="427"/>
      <c r="P70" s="427"/>
      <c r="Q70" s="428"/>
    </row>
    <row r="71" spans="1:17" ht="43.5" customHeight="1" x14ac:dyDescent="0.25">
      <c r="A71" s="118" t="s">
        <v>691</v>
      </c>
      <c r="B71" s="797"/>
      <c r="C71" s="799"/>
      <c r="D71" s="800"/>
      <c r="E71" s="799"/>
      <c r="F71" s="801"/>
      <c r="G71" s="801"/>
      <c r="H71" s="802"/>
      <c r="I71" s="355" t="str">
        <f>IF('Mapa final'!Y74="","",'Mapa final'!Y74)</f>
        <v/>
      </c>
      <c r="J71" s="355" t="str">
        <f>IF('Mapa final'!AA74="","",'Mapa final'!AA74)</f>
        <v/>
      </c>
      <c r="K71" s="355" t="str">
        <f t="shared" si="0"/>
        <v/>
      </c>
      <c r="L71" s="355" t="str">
        <f>IF('Mapa final'!AD74="","",'Mapa final'!AD74)</f>
        <v/>
      </c>
      <c r="M71" s="356" t="str">
        <f>IF('Mapa final'!P74="","",'Mapa final'!P74)</f>
        <v/>
      </c>
      <c r="N71" s="427"/>
      <c r="O71" s="427"/>
      <c r="P71" s="427"/>
      <c r="Q71" s="428"/>
    </row>
    <row r="72" spans="1:17" ht="43.5" customHeight="1" x14ac:dyDescent="0.25">
      <c r="A72" s="118" t="s">
        <v>692</v>
      </c>
      <c r="B72" s="797"/>
      <c r="C72" s="799"/>
      <c r="D72" s="800"/>
      <c r="E72" s="799"/>
      <c r="F72" s="801"/>
      <c r="G72" s="801"/>
      <c r="H72" s="802"/>
      <c r="I72" s="355" t="str">
        <f>IF('Mapa final'!Y75="","",'Mapa final'!Y75)</f>
        <v/>
      </c>
      <c r="J72" s="355" t="str">
        <f>IF('Mapa final'!AA75="","",'Mapa final'!AA75)</f>
        <v/>
      </c>
      <c r="K72" s="35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5" t="str">
        <f>IF('Mapa final'!AD75="","",'Mapa final'!AD75)</f>
        <v/>
      </c>
      <c r="M72" s="356" t="str">
        <f>IF('Mapa final'!P75="","",'Mapa final'!P75)</f>
        <v/>
      </c>
      <c r="N72" s="427"/>
      <c r="O72" s="427"/>
      <c r="P72" s="427"/>
      <c r="Q72" s="428"/>
    </row>
    <row r="73" spans="1:17" ht="43.5" customHeight="1" x14ac:dyDescent="0.25">
      <c r="A73" s="118" t="s">
        <v>693</v>
      </c>
      <c r="B73" s="796"/>
      <c r="C73" s="798" t="str">
        <f>IF('Mapa final'!E76="","",'Mapa final'!E76)</f>
        <v/>
      </c>
      <c r="D73" s="804"/>
      <c r="E73" s="798" t="str">
        <f>IF('Mapa final'!D76="","",'Mapa final'!D76)</f>
        <v/>
      </c>
      <c r="F73" s="801" t="str">
        <f>IF('Mapa final'!H76="","",'Mapa final'!H76)</f>
        <v/>
      </c>
      <c r="G73" s="801" t="str">
        <f>IF('Mapa final'!L76="","",'Mapa final'!L76)</f>
        <v/>
      </c>
      <c r="H73" s="80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5" t="str">
        <f>IF('Mapa final'!Y76="","",'Mapa final'!Y76)</f>
        <v/>
      </c>
      <c r="J73" s="355" t="str">
        <f>IF('Mapa final'!AA76="","",'Mapa final'!AA76)</f>
        <v/>
      </c>
      <c r="K73" s="355" t="str">
        <f t="shared" si="1"/>
        <v/>
      </c>
      <c r="L73" s="355" t="str">
        <f>IF('Mapa final'!AD76="","",'Mapa final'!AD76)</f>
        <v/>
      </c>
      <c r="M73" s="356" t="str">
        <f>IF('Mapa final'!P76="","",'Mapa final'!P76)</f>
        <v/>
      </c>
      <c r="N73" s="427"/>
      <c r="O73" s="427"/>
      <c r="P73" s="427"/>
      <c r="Q73" s="428"/>
    </row>
    <row r="74" spans="1:17" ht="43.5" customHeight="1" x14ac:dyDescent="0.25">
      <c r="A74" s="118" t="s">
        <v>694</v>
      </c>
      <c r="B74" s="797"/>
      <c r="C74" s="799"/>
      <c r="D74" s="800"/>
      <c r="E74" s="799"/>
      <c r="F74" s="801"/>
      <c r="G74" s="801"/>
      <c r="H74" s="802"/>
      <c r="I74" s="355" t="str">
        <f>IF('Mapa final'!Y77="","",'Mapa final'!Y77)</f>
        <v/>
      </c>
      <c r="J74" s="355" t="str">
        <f>IF('Mapa final'!AA77="","",'Mapa final'!AA77)</f>
        <v/>
      </c>
      <c r="K74" s="355" t="str">
        <f t="shared" si="1"/>
        <v/>
      </c>
      <c r="L74" s="355" t="str">
        <f>IF('Mapa final'!AD77="","",'Mapa final'!AD77)</f>
        <v/>
      </c>
      <c r="M74" s="356" t="str">
        <f>IF('Mapa final'!P77="","",'Mapa final'!P77)</f>
        <v/>
      </c>
      <c r="N74" s="427"/>
      <c r="O74" s="427"/>
      <c r="P74" s="427"/>
      <c r="Q74" s="428"/>
    </row>
    <row r="75" spans="1:17" ht="43.5" customHeight="1" x14ac:dyDescent="0.25">
      <c r="A75" s="118" t="s">
        <v>695</v>
      </c>
      <c r="B75" s="797"/>
      <c r="C75" s="799"/>
      <c r="D75" s="800"/>
      <c r="E75" s="799"/>
      <c r="F75" s="801"/>
      <c r="G75" s="801"/>
      <c r="H75" s="802"/>
      <c r="I75" s="355" t="str">
        <f>IF('Mapa final'!Y78="","",'Mapa final'!Y78)</f>
        <v/>
      </c>
      <c r="J75" s="355" t="str">
        <f>IF('Mapa final'!AA78="","",'Mapa final'!AA78)</f>
        <v/>
      </c>
      <c r="K75" s="355" t="str">
        <f t="shared" si="1"/>
        <v/>
      </c>
      <c r="L75" s="355" t="str">
        <f>IF('Mapa final'!AD78="","",'Mapa final'!AD78)</f>
        <v/>
      </c>
      <c r="M75" s="356" t="str">
        <f>IF('Mapa final'!P78="","",'Mapa final'!P78)</f>
        <v/>
      </c>
      <c r="N75" s="427"/>
      <c r="O75" s="427"/>
      <c r="P75" s="427"/>
      <c r="Q75" s="428"/>
    </row>
    <row r="76" spans="1:17" ht="43.5" customHeight="1" x14ac:dyDescent="0.25">
      <c r="A76" s="118" t="s">
        <v>696</v>
      </c>
      <c r="B76" s="797"/>
      <c r="C76" s="799"/>
      <c r="D76" s="800"/>
      <c r="E76" s="799"/>
      <c r="F76" s="801"/>
      <c r="G76" s="801"/>
      <c r="H76" s="802"/>
      <c r="I76" s="355" t="str">
        <f>IF('Mapa final'!Y79="","",'Mapa final'!Y79)</f>
        <v/>
      </c>
      <c r="J76" s="355" t="str">
        <f>IF('Mapa final'!AA79="","",'Mapa final'!AA79)</f>
        <v/>
      </c>
      <c r="K76" s="355" t="str">
        <f t="shared" si="1"/>
        <v/>
      </c>
      <c r="L76" s="355" t="str">
        <f>IF('Mapa final'!AD79="","",'Mapa final'!AD79)</f>
        <v/>
      </c>
      <c r="M76" s="356" t="str">
        <f>IF('Mapa final'!P79="","",'Mapa final'!P79)</f>
        <v/>
      </c>
      <c r="N76" s="427"/>
      <c r="O76" s="427"/>
      <c r="P76" s="427"/>
      <c r="Q76" s="428"/>
    </row>
    <row r="77" spans="1:17" ht="43.5" customHeight="1" x14ac:dyDescent="0.25">
      <c r="A77" s="118" t="s">
        <v>697</v>
      </c>
      <c r="B77" s="797"/>
      <c r="C77" s="799"/>
      <c r="D77" s="800"/>
      <c r="E77" s="799"/>
      <c r="F77" s="801"/>
      <c r="G77" s="801"/>
      <c r="H77" s="802"/>
      <c r="I77" s="355" t="str">
        <f>IF('Mapa final'!Y80="","",'Mapa final'!Y80)</f>
        <v/>
      </c>
      <c r="J77" s="355" t="str">
        <f>IF('Mapa final'!AA80="","",'Mapa final'!AA80)</f>
        <v/>
      </c>
      <c r="K77" s="355" t="str">
        <f t="shared" si="1"/>
        <v/>
      </c>
      <c r="L77" s="355" t="str">
        <f>IF('Mapa final'!AD80="","",'Mapa final'!AD80)</f>
        <v/>
      </c>
      <c r="M77" s="356" t="str">
        <f>IF('Mapa final'!P80="","",'Mapa final'!P80)</f>
        <v/>
      </c>
      <c r="N77" s="427"/>
      <c r="O77" s="427"/>
      <c r="P77" s="427"/>
      <c r="Q77" s="428"/>
    </row>
    <row r="78" spans="1:17" ht="43.5" customHeight="1" x14ac:dyDescent="0.25">
      <c r="A78" s="118" t="s">
        <v>698</v>
      </c>
      <c r="B78" s="797"/>
      <c r="C78" s="799"/>
      <c r="D78" s="800"/>
      <c r="E78" s="799"/>
      <c r="F78" s="801"/>
      <c r="G78" s="801"/>
      <c r="H78" s="802"/>
      <c r="I78" s="355" t="str">
        <f>IF('Mapa final'!Y81="","",'Mapa final'!Y81)</f>
        <v/>
      </c>
      <c r="J78" s="355" t="str">
        <f>IF('Mapa final'!AA81="","",'Mapa final'!AA81)</f>
        <v/>
      </c>
      <c r="K78" s="355" t="str">
        <f t="shared" si="1"/>
        <v/>
      </c>
      <c r="L78" s="355" t="str">
        <f>IF('Mapa final'!AD81="","",'Mapa final'!AD81)</f>
        <v/>
      </c>
      <c r="M78" s="356" t="str">
        <f>IF('Mapa final'!P81="","",'Mapa final'!P81)</f>
        <v/>
      </c>
      <c r="N78" s="427"/>
      <c r="O78" s="427"/>
      <c r="P78" s="427"/>
      <c r="Q78" s="428"/>
    </row>
    <row r="79" spans="1:17" ht="43.5" customHeight="1" x14ac:dyDescent="0.25">
      <c r="A79" s="118" t="s">
        <v>699</v>
      </c>
      <c r="B79" s="796"/>
      <c r="C79" s="798" t="str">
        <f>IF('Mapa final'!E82="","",'Mapa final'!E82)</f>
        <v/>
      </c>
      <c r="D79" s="804"/>
      <c r="E79" s="798" t="str">
        <f>IF('Mapa final'!D82="","",'Mapa final'!D82)</f>
        <v/>
      </c>
      <c r="F79" s="801" t="str">
        <f>IF('Mapa final'!H82="","",'Mapa final'!H82)</f>
        <v/>
      </c>
      <c r="G79" s="801" t="str">
        <f>IF('Mapa final'!L82="","",'Mapa final'!L82)</f>
        <v/>
      </c>
      <c r="H79" s="80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5" t="str">
        <f>IF('Mapa final'!Y82="","",'Mapa final'!Y82)</f>
        <v/>
      </c>
      <c r="J79" s="355" t="str">
        <f>IF('Mapa final'!AA82="","",'Mapa final'!AA82)</f>
        <v/>
      </c>
      <c r="K79" s="355" t="str">
        <f t="shared" si="1"/>
        <v/>
      </c>
      <c r="L79" s="355" t="str">
        <f>IF('Mapa final'!AD82="","",'Mapa final'!AD82)</f>
        <v/>
      </c>
      <c r="M79" s="356" t="str">
        <f>IF('Mapa final'!P82="","",'Mapa final'!P82)</f>
        <v/>
      </c>
      <c r="N79" s="427"/>
      <c r="O79" s="427"/>
      <c r="P79" s="427"/>
      <c r="Q79" s="428"/>
    </row>
    <row r="80" spans="1:17" ht="43.5" customHeight="1" x14ac:dyDescent="0.25">
      <c r="A80" s="118" t="s">
        <v>700</v>
      </c>
      <c r="B80" s="797"/>
      <c r="C80" s="799"/>
      <c r="D80" s="800"/>
      <c r="E80" s="799"/>
      <c r="F80" s="801"/>
      <c r="G80" s="801"/>
      <c r="H80" s="802"/>
      <c r="I80" s="355" t="str">
        <f>IF('Mapa final'!Y83="","",'Mapa final'!Y83)</f>
        <v/>
      </c>
      <c r="J80" s="355" t="str">
        <f>IF('Mapa final'!AA83="","",'Mapa final'!AA83)</f>
        <v/>
      </c>
      <c r="K80" s="355" t="str">
        <f t="shared" si="1"/>
        <v/>
      </c>
      <c r="L80" s="355" t="str">
        <f>IF('Mapa final'!AD83="","",'Mapa final'!AD83)</f>
        <v/>
      </c>
      <c r="M80" s="356" t="str">
        <f>IF('Mapa final'!P83="","",'Mapa final'!P83)</f>
        <v/>
      </c>
      <c r="N80" s="427"/>
      <c r="O80" s="427"/>
      <c r="P80" s="427"/>
      <c r="Q80" s="428"/>
    </row>
    <row r="81" spans="1:17" ht="43.5" customHeight="1" x14ac:dyDescent="0.25">
      <c r="A81" s="118" t="s">
        <v>701</v>
      </c>
      <c r="B81" s="797"/>
      <c r="C81" s="799"/>
      <c r="D81" s="800"/>
      <c r="E81" s="799"/>
      <c r="F81" s="801"/>
      <c r="G81" s="801"/>
      <c r="H81" s="802"/>
      <c r="I81" s="355" t="str">
        <f>IF('Mapa final'!Y84="","",'Mapa final'!Y84)</f>
        <v/>
      </c>
      <c r="J81" s="355" t="str">
        <f>IF('Mapa final'!AA84="","",'Mapa final'!AA84)</f>
        <v/>
      </c>
      <c r="K81" s="355" t="str">
        <f t="shared" si="1"/>
        <v/>
      </c>
      <c r="L81" s="355" t="str">
        <f>IF('Mapa final'!AD84="","",'Mapa final'!AD84)</f>
        <v/>
      </c>
      <c r="M81" s="356" t="str">
        <f>IF('Mapa final'!P84="","",'Mapa final'!P84)</f>
        <v/>
      </c>
      <c r="N81" s="427"/>
      <c r="O81" s="427"/>
      <c r="P81" s="427"/>
      <c r="Q81" s="428"/>
    </row>
    <row r="82" spans="1:17" ht="43.5" customHeight="1" x14ac:dyDescent="0.25">
      <c r="A82" s="118" t="s">
        <v>702</v>
      </c>
      <c r="B82" s="797"/>
      <c r="C82" s="799"/>
      <c r="D82" s="800"/>
      <c r="E82" s="799"/>
      <c r="F82" s="801"/>
      <c r="G82" s="801"/>
      <c r="H82" s="802"/>
      <c r="I82" s="355" t="str">
        <f>IF('Mapa final'!Y85="","",'Mapa final'!Y85)</f>
        <v/>
      </c>
      <c r="J82" s="355" t="str">
        <f>IF('Mapa final'!AA85="","",'Mapa final'!AA85)</f>
        <v/>
      </c>
      <c r="K82" s="355" t="str">
        <f t="shared" si="1"/>
        <v/>
      </c>
      <c r="L82" s="355" t="str">
        <f>IF('Mapa final'!AD85="","",'Mapa final'!AD85)</f>
        <v/>
      </c>
      <c r="M82" s="356" t="str">
        <f>IF('Mapa final'!P85="","",'Mapa final'!P85)</f>
        <v/>
      </c>
      <c r="N82" s="427"/>
      <c r="O82" s="427"/>
      <c r="P82" s="427"/>
      <c r="Q82" s="428"/>
    </row>
    <row r="83" spans="1:17" ht="43.5" customHeight="1" x14ac:dyDescent="0.25">
      <c r="A83" s="118" t="s">
        <v>703</v>
      </c>
      <c r="B83" s="797"/>
      <c r="C83" s="799"/>
      <c r="D83" s="800"/>
      <c r="E83" s="799"/>
      <c r="F83" s="801"/>
      <c r="G83" s="801"/>
      <c r="H83" s="802"/>
      <c r="I83" s="355" t="str">
        <f>IF('Mapa final'!Y86="","",'Mapa final'!Y86)</f>
        <v/>
      </c>
      <c r="J83" s="355" t="str">
        <f>IF('Mapa final'!AA86="","",'Mapa final'!AA86)</f>
        <v/>
      </c>
      <c r="K83" s="355" t="str">
        <f t="shared" si="1"/>
        <v/>
      </c>
      <c r="L83" s="355" t="str">
        <f>IF('Mapa final'!AD86="","",'Mapa final'!AD86)</f>
        <v/>
      </c>
      <c r="M83" s="356" t="str">
        <f>IF('Mapa final'!P86="","",'Mapa final'!P86)</f>
        <v/>
      </c>
      <c r="N83" s="427"/>
      <c r="O83" s="427"/>
      <c r="P83" s="427"/>
      <c r="Q83" s="428"/>
    </row>
    <row r="84" spans="1:17" ht="43.5" customHeight="1" x14ac:dyDescent="0.25">
      <c r="A84" s="118" t="s">
        <v>704</v>
      </c>
      <c r="B84" s="797"/>
      <c r="C84" s="799"/>
      <c r="D84" s="800"/>
      <c r="E84" s="799"/>
      <c r="F84" s="801"/>
      <c r="G84" s="801"/>
      <c r="H84" s="802"/>
      <c r="I84" s="355" t="str">
        <f>IF('Mapa final'!Y87="","",'Mapa final'!Y87)</f>
        <v/>
      </c>
      <c r="J84" s="355" t="str">
        <f>IF('Mapa final'!AA87="","",'Mapa final'!AA87)</f>
        <v/>
      </c>
      <c r="K84" s="355" t="str">
        <f t="shared" si="1"/>
        <v/>
      </c>
      <c r="L84" s="355" t="str">
        <f>IF('Mapa final'!AD87="","",'Mapa final'!AD87)</f>
        <v/>
      </c>
      <c r="M84" s="356" t="str">
        <f>IF('Mapa final'!P87="","",'Mapa final'!P87)</f>
        <v/>
      </c>
      <c r="N84" s="427"/>
      <c r="O84" s="427"/>
      <c r="P84" s="427"/>
      <c r="Q84" s="428"/>
    </row>
    <row r="85" spans="1:17" ht="43.5" customHeight="1" x14ac:dyDescent="0.25">
      <c r="A85" s="118" t="s">
        <v>705</v>
      </c>
      <c r="B85" s="796"/>
      <c r="C85" s="798" t="str">
        <f>IF('Mapa final'!E88="","",'Mapa final'!E88)</f>
        <v/>
      </c>
      <c r="D85" s="804"/>
      <c r="E85" s="798" t="str">
        <f>IF('Mapa final'!D88="","",'Mapa final'!D88)</f>
        <v/>
      </c>
      <c r="F85" s="801" t="str">
        <f>IF('Mapa final'!H88="","",'Mapa final'!H88)</f>
        <v/>
      </c>
      <c r="G85" s="801" t="str">
        <f>IF('Mapa final'!L88="","",'Mapa final'!L88)</f>
        <v/>
      </c>
      <c r="H85" s="80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5" t="str">
        <f>IF('Mapa final'!Y88="","",'Mapa final'!Y88)</f>
        <v/>
      </c>
      <c r="J85" s="355" t="str">
        <f>IF('Mapa final'!AA88="","",'Mapa final'!AA88)</f>
        <v/>
      </c>
      <c r="K85" s="355" t="str">
        <f t="shared" si="1"/>
        <v/>
      </c>
      <c r="L85" s="355" t="str">
        <f>IF('Mapa final'!AD88="","",'Mapa final'!AD88)</f>
        <v/>
      </c>
      <c r="M85" s="356" t="str">
        <f>IF('Mapa final'!P88="","",'Mapa final'!P88)</f>
        <v/>
      </c>
      <c r="N85" s="427"/>
      <c r="O85" s="427"/>
      <c r="P85" s="427"/>
      <c r="Q85" s="428"/>
    </row>
    <row r="86" spans="1:17" ht="43.5" customHeight="1" x14ac:dyDescent="0.25">
      <c r="A86" s="118" t="s">
        <v>706</v>
      </c>
      <c r="B86" s="797"/>
      <c r="C86" s="799"/>
      <c r="D86" s="800"/>
      <c r="E86" s="799"/>
      <c r="F86" s="801"/>
      <c r="G86" s="801"/>
      <c r="H86" s="802"/>
      <c r="I86" s="355" t="str">
        <f>IF('Mapa final'!Y89="","",'Mapa final'!Y89)</f>
        <v/>
      </c>
      <c r="J86" s="355" t="str">
        <f>IF('Mapa final'!AA89="","",'Mapa final'!AA89)</f>
        <v/>
      </c>
      <c r="K86" s="355" t="str">
        <f t="shared" si="1"/>
        <v/>
      </c>
      <c r="L86" s="355" t="str">
        <f>IF('Mapa final'!AD89="","",'Mapa final'!AD89)</f>
        <v/>
      </c>
      <c r="M86" s="356" t="str">
        <f>IF('Mapa final'!P89="","",'Mapa final'!P89)</f>
        <v/>
      </c>
      <c r="N86" s="427"/>
      <c r="O86" s="427"/>
      <c r="P86" s="427"/>
      <c r="Q86" s="428"/>
    </row>
    <row r="87" spans="1:17" ht="43.5" customHeight="1" x14ac:dyDescent="0.25">
      <c r="A87" s="118" t="s">
        <v>707</v>
      </c>
      <c r="B87" s="797"/>
      <c r="C87" s="799"/>
      <c r="D87" s="800"/>
      <c r="E87" s="799"/>
      <c r="F87" s="801"/>
      <c r="G87" s="801"/>
      <c r="H87" s="802"/>
      <c r="I87" s="355" t="str">
        <f>IF('Mapa final'!Y90="","",'Mapa final'!Y90)</f>
        <v/>
      </c>
      <c r="J87" s="355" t="str">
        <f>IF('Mapa final'!AA90="","",'Mapa final'!AA90)</f>
        <v/>
      </c>
      <c r="K87" s="355" t="str">
        <f t="shared" si="1"/>
        <v/>
      </c>
      <c r="L87" s="355" t="str">
        <f>IF('Mapa final'!AD90="","",'Mapa final'!AD90)</f>
        <v/>
      </c>
      <c r="M87" s="356" t="str">
        <f>IF('Mapa final'!P90="","",'Mapa final'!P90)</f>
        <v/>
      </c>
      <c r="N87" s="427"/>
      <c r="O87" s="427"/>
      <c r="P87" s="427"/>
      <c r="Q87" s="428"/>
    </row>
    <row r="88" spans="1:17" ht="43.5" customHeight="1" x14ac:dyDescent="0.25">
      <c r="A88" s="118" t="s">
        <v>708</v>
      </c>
      <c r="B88" s="797"/>
      <c r="C88" s="799"/>
      <c r="D88" s="800"/>
      <c r="E88" s="799"/>
      <c r="F88" s="801"/>
      <c r="G88" s="801"/>
      <c r="H88" s="802"/>
      <c r="I88" s="355" t="str">
        <f>IF('Mapa final'!Y91="","",'Mapa final'!Y91)</f>
        <v/>
      </c>
      <c r="J88" s="355" t="str">
        <f>IF('Mapa final'!AA91="","",'Mapa final'!AA91)</f>
        <v/>
      </c>
      <c r="K88" s="355" t="str">
        <f t="shared" si="1"/>
        <v/>
      </c>
      <c r="L88" s="355" t="str">
        <f>IF('Mapa final'!AD91="","",'Mapa final'!AD91)</f>
        <v/>
      </c>
      <c r="M88" s="356" t="str">
        <f>IF('Mapa final'!P91="","",'Mapa final'!P91)</f>
        <v/>
      </c>
      <c r="N88" s="427"/>
      <c r="O88" s="427"/>
      <c r="P88" s="427"/>
      <c r="Q88" s="428"/>
    </row>
    <row r="89" spans="1:17" ht="43.5" customHeight="1" x14ac:dyDescent="0.25">
      <c r="A89" s="118" t="s">
        <v>709</v>
      </c>
      <c r="B89" s="797"/>
      <c r="C89" s="799"/>
      <c r="D89" s="800"/>
      <c r="E89" s="799"/>
      <c r="F89" s="801"/>
      <c r="G89" s="801"/>
      <c r="H89" s="802"/>
      <c r="I89" s="355" t="str">
        <f>IF('Mapa final'!Y92="","",'Mapa final'!Y92)</f>
        <v/>
      </c>
      <c r="J89" s="355" t="str">
        <f>IF('Mapa final'!AA92="","",'Mapa final'!AA92)</f>
        <v/>
      </c>
      <c r="K89" s="355" t="str">
        <f t="shared" si="1"/>
        <v/>
      </c>
      <c r="L89" s="355" t="str">
        <f>IF('Mapa final'!AD92="","",'Mapa final'!AD92)</f>
        <v/>
      </c>
      <c r="M89" s="356" t="str">
        <f>IF('Mapa final'!P92="","",'Mapa final'!P92)</f>
        <v/>
      </c>
      <c r="N89" s="427"/>
      <c r="O89" s="427"/>
      <c r="P89" s="427"/>
      <c r="Q89" s="428"/>
    </row>
    <row r="90" spans="1:17" ht="43.5" customHeight="1" x14ac:dyDescent="0.25">
      <c r="A90" s="118" t="s">
        <v>710</v>
      </c>
      <c r="B90" s="797"/>
      <c r="C90" s="799"/>
      <c r="D90" s="800"/>
      <c r="E90" s="799"/>
      <c r="F90" s="801"/>
      <c r="G90" s="801"/>
      <c r="H90" s="802"/>
      <c r="I90" s="355" t="str">
        <f>IF('Mapa final'!Y93="","",'Mapa final'!Y93)</f>
        <v/>
      </c>
      <c r="J90" s="355" t="str">
        <f>IF('Mapa final'!AA93="","",'Mapa final'!AA93)</f>
        <v/>
      </c>
      <c r="K90" s="355" t="str">
        <f t="shared" si="1"/>
        <v/>
      </c>
      <c r="L90" s="355" t="str">
        <f>IF('Mapa final'!AD93="","",'Mapa final'!AD93)</f>
        <v/>
      </c>
      <c r="M90" s="356" t="str">
        <f>IF('Mapa final'!P93="","",'Mapa final'!P93)</f>
        <v/>
      </c>
      <c r="N90" s="427"/>
      <c r="O90" s="427"/>
      <c r="P90" s="427"/>
      <c r="Q90" s="428"/>
    </row>
    <row r="91" spans="1:17" ht="43.5" customHeight="1" x14ac:dyDescent="0.25">
      <c r="A91" s="118" t="s">
        <v>711</v>
      </c>
      <c r="B91" s="796"/>
      <c r="C91" s="798" t="str">
        <f>IF('Mapa final'!E94="","",'Mapa final'!E94)</f>
        <v/>
      </c>
      <c r="D91" s="804"/>
      <c r="E91" s="798" t="str">
        <f>IF('Mapa final'!D94="","",'Mapa final'!D94)</f>
        <v/>
      </c>
      <c r="F91" s="801" t="str">
        <f>IF('Mapa final'!H94="","",'Mapa final'!H94)</f>
        <v/>
      </c>
      <c r="G91" s="801" t="str">
        <f>IF('Mapa final'!L94="","",'Mapa final'!L94)</f>
        <v/>
      </c>
      <c r="H91" s="80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5" t="str">
        <f>IF('Mapa final'!Y94="","",'Mapa final'!Y94)</f>
        <v/>
      </c>
      <c r="J91" s="355" t="str">
        <f>IF('Mapa final'!AA94="","",'Mapa final'!AA94)</f>
        <v/>
      </c>
      <c r="K91" s="355" t="str">
        <f t="shared" si="1"/>
        <v/>
      </c>
      <c r="L91" s="355" t="str">
        <f>IF('Mapa final'!AD94="","",'Mapa final'!AD94)</f>
        <v/>
      </c>
      <c r="M91" s="356" t="str">
        <f>IF('Mapa final'!P94="","",'Mapa final'!P94)</f>
        <v/>
      </c>
      <c r="N91" s="427"/>
      <c r="O91" s="427"/>
      <c r="P91" s="427"/>
      <c r="Q91" s="428"/>
    </row>
    <row r="92" spans="1:17" ht="43.5" customHeight="1" x14ac:dyDescent="0.25">
      <c r="A92" s="118" t="s">
        <v>712</v>
      </c>
      <c r="B92" s="797"/>
      <c r="C92" s="799"/>
      <c r="D92" s="800"/>
      <c r="E92" s="799"/>
      <c r="F92" s="801"/>
      <c r="G92" s="801"/>
      <c r="H92" s="802"/>
      <c r="I92" s="355" t="str">
        <f>IF('Mapa final'!Y95="","",'Mapa final'!Y95)</f>
        <v/>
      </c>
      <c r="J92" s="355" t="str">
        <f>IF('Mapa final'!AA95="","",'Mapa final'!AA95)</f>
        <v/>
      </c>
      <c r="K92" s="355" t="str">
        <f t="shared" si="1"/>
        <v/>
      </c>
      <c r="L92" s="355" t="str">
        <f>IF('Mapa final'!AD95="","",'Mapa final'!AD95)</f>
        <v/>
      </c>
      <c r="M92" s="356" t="str">
        <f>IF('Mapa final'!P95="","",'Mapa final'!P95)</f>
        <v/>
      </c>
      <c r="N92" s="427"/>
      <c r="O92" s="427"/>
      <c r="P92" s="427"/>
      <c r="Q92" s="428"/>
    </row>
    <row r="93" spans="1:17" ht="43.5" customHeight="1" x14ac:dyDescent="0.25">
      <c r="A93" s="118" t="s">
        <v>713</v>
      </c>
      <c r="B93" s="797"/>
      <c r="C93" s="799"/>
      <c r="D93" s="800"/>
      <c r="E93" s="799"/>
      <c r="F93" s="801"/>
      <c r="G93" s="801"/>
      <c r="H93" s="802"/>
      <c r="I93" s="355" t="str">
        <f>IF('Mapa final'!Y96="","",'Mapa final'!Y96)</f>
        <v/>
      </c>
      <c r="J93" s="355" t="str">
        <f>IF('Mapa final'!AA96="","",'Mapa final'!AA96)</f>
        <v/>
      </c>
      <c r="K93" s="355" t="str">
        <f t="shared" si="1"/>
        <v/>
      </c>
      <c r="L93" s="355" t="str">
        <f>IF('Mapa final'!AD96="","",'Mapa final'!AD96)</f>
        <v/>
      </c>
      <c r="M93" s="356" t="str">
        <f>IF('Mapa final'!P96="","",'Mapa final'!P96)</f>
        <v/>
      </c>
      <c r="N93" s="427"/>
      <c r="O93" s="427"/>
      <c r="P93" s="427"/>
      <c r="Q93" s="428"/>
    </row>
    <row r="94" spans="1:17" ht="43.5" customHeight="1" x14ac:dyDescent="0.25">
      <c r="A94" s="118" t="s">
        <v>714</v>
      </c>
      <c r="B94" s="797"/>
      <c r="C94" s="799"/>
      <c r="D94" s="800"/>
      <c r="E94" s="799"/>
      <c r="F94" s="801"/>
      <c r="G94" s="801"/>
      <c r="H94" s="802"/>
      <c r="I94" s="355" t="str">
        <f>IF('Mapa final'!Y97="","",'Mapa final'!Y97)</f>
        <v/>
      </c>
      <c r="J94" s="355" t="str">
        <f>IF('Mapa final'!AA97="","",'Mapa final'!AA97)</f>
        <v/>
      </c>
      <c r="K94" s="355" t="str">
        <f t="shared" si="1"/>
        <v/>
      </c>
      <c r="L94" s="355" t="str">
        <f>IF('Mapa final'!AD97="","",'Mapa final'!AD97)</f>
        <v/>
      </c>
      <c r="M94" s="356" t="str">
        <f>IF('Mapa final'!P97="","",'Mapa final'!P97)</f>
        <v/>
      </c>
      <c r="N94" s="427"/>
      <c r="O94" s="427"/>
      <c r="P94" s="427"/>
      <c r="Q94" s="428"/>
    </row>
    <row r="95" spans="1:17" ht="43.5" customHeight="1" x14ac:dyDescent="0.25">
      <c r="A95" s="118" t="s">
        <v>715</v>
      </c>
      <c r="B95" s="797"/>
      <c r="C95" s="799"/>
      <c r="D95" s="800"/>
      <c r="E95" s="799"/>
      <c r="F95" s="801"/>
      <c r="G95" s="801"/>
      <c r="H95" s="802"/>
      <c r="I95" s="355" t="str">
        <f>IF('Mapa final'!Y98="","",'Mapa final'!Y98)</f>
        <v/>
      </c>
      <c r="J95" s="355" t="str">
        <f>IF('Mapa final'!AA98="","",'Mapa final'!AA98)</f>
        <v/>
      </c>
      <c r="K95" s="355" t="str">
        <f t="shared" si="1"/>
        <v/>
      </c>
      <c r="L95" s="355" t="str">
        <f>IF('Mapa final'!AD98="","",'Mapa final'!AD98)</f>
        <v/>
      </c>
      <c r="M95" s="356" t="str">
        <f>IF('Mapa final'!P98="","",'Mapa final'!P98)</f>
        <v/>
      </c>
      <c r="N95" s="427"/>
      <c r="O95" s="427"/>
      <c r="P95" s="427"/>
      <c r="Q95" s="428"/>
    </row>
    <row r="96" spans="1:17" ht="43.5" customHeight="1" x14ac:dyDescent="0.25">
      <c r="A96" s="118" t="s">
        <v>716</v>
      </c>
      <c r="B96" s="797"/>
      <c r="C96" s="799"/>
      <c r="D96" s="800"/>
      <c r="E96" s="799"/>
      <c r="F96" s="801"/>
      <c r="G96" s="801"/>
      <c r="H96" s="802"/>
      <c r="I96" s="355" t="str">
        <f>IF('Mapa final'!Y99="","",'Mapa final'!Y99)</f>
        <v/>
      </c>
      <c r="J96" s="355" t="str">
        <f>IF('Mapa final'!AA99="","",'Mapa final'!AA99)</f>
        <v/>
      </c>
      <c r="K96" s="355" t="str">
        <f t="shared" si="1"/>
        <v/>
      </c>
      <c r="L96" s="355" t="str">
        <f>IF('Mapa final'!AD99="","",'Mapa final'!AD99)</f>
        <v/>
      </c>
      <c r="M96" s="356" t="str">
        <f>IF('Mapa final'!P99="","",'Mapa final'!P99)</f>
        <v/>
      </c>
      <c r="N96" s="427"/>
      <c r="O96" s="427"/>
      <c r="P96" s="427"/>
      <c r="Q96" s="428"/>
    </row>
    <row r="97" spans="1:17" ht="43.5" customHeight="1" x14ac:dyDescent="0.25">
      <c r="A97" s="118" t="s">
        <v>717</v>
      </c>
      <c r="B97" s="796"/>
      <c r="C97" s="798" t="str">
        <f>IF('Mapa final'!E100="","",'Mapa final'!E100)</f>
        <v/>
      </c>
      <c r="D97" s="804"/>
      <c r="E97" s="798" t="str">
        <f>IF('Mapa final'!D100="","",'Mapa final'!D100)</f>
        <v/>
      </c>
      <c r="F97" s="801" t="str">
        <f>IF('Mapa final'!H100="","",'Mapa final'!H100)</f>
        <v/>
      </c>
      <c r="G97" s="801" t="str">
        <f>IF('Mapa final'!L100="","",'Mapa final'!L100)</f>
        <v/>
      </c>
      <c r="H97" s="80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5" t="str">
        <f>IF('Mapa final'!Y100="","",'Mapa final'!Y100)</f>
        <v/>
      </c>
      <c r="J97" s="355" t="str">
        <f>IF('Mapa final'!AA100="","",'Mapa final'!AA100)</f>
        <v/>
      </c>
      <c r="K97" s="355" t="str">
        <f t="shared" si="1"/>
        <v/>
      </c>
      <c r="L97" s="355" t="str">
        <f>IF('Mapa final'!AD100="","",'Mapa final'!AD100)</f>
        <v/>
      </c>
      <c r="M97" s="356" t="str">
        <f>IF('Mapa final'!P100="","",'Mapa final'!P100)</f>
        <v/>
      </c>
      <c r="N97" s="427"/>
      <c r="O97" s="427"/>
      <c r="P97" s="427"/>
      <c r="Q97" s="428"/>
    </row>
    <row r="98" spans="1:17" ht="43.5" customHeight="1" x14ac:dyDescent="0.25">
      <c r="A98" s="118" t="s">
        <v>718</v>
      </c>
      <c r="B98" s="797"/>
      <c r="C98" s="799"/>
      <c r="D98" s="800"/>
      <c r="E98" s="799"/>
      <c r="F98" s="801"/>
      <c r="G98" s="801"/>
      <c r="H98" s="802"/>
      <c r="I98" s="355" t="str">
        <f>IF('Mapa final'!Y101="","",'Mapa final'!Y101)</f>
        <v/>
      </c>
      <c r="J98" s="355" t="str">
        <f>IF('Mapa final'!AA101="","",'Mapa final'!AA101)</f>
        <v/>
      </c>
      <c r="K98" s="355" t="str">
        <f t="shared" si="1"/>
        <v/>
      </c>
      <c r="L98" s="355" t="str">
        <f>IF('Mapa final'!AD101="","",'Mapa final'!AD101)</f>
        <v/>
      </c>
      <c r="M98" s="356" t="str">
        <f>IF('Mapa final'!P101="","",'Mapa final'!P101)</f>
        <v/>
      </c>
      <c r="N98" s="427"/>
      <c r="O98" s="427"/>
      <c r="P98" s="427"/>
      <c r="Q98" s="428"/>
    </row>
    <row r="99" spans="1:17" ht="43.5" customHeight="1" x14ac:dyDescent="0.25">
      <c r="A99" s="118" t="s">
        <v>719</v>
      </c>
      <c r="B99" s="797"/>
      <c r="C99" s="799"/>
      <c r="D99" s="800"/>
      <c r="E99" s="799"/>
      <c r="F99" s="801"/>
      <c r="G99" s="801"/>
      <c r="H99" s="802"/>
      <c r="I99" s="355" t="str">
        <f>IF('Mapa final'!Y102="","",'Mapa final'!Y102)</f>
        <v/>
      </c>
      <c r="J99" s="355" t="str">
        <f>IF('Mapa final'!AA102="","",'Mapa final'!AA102)</f>
        <v/>
      </c>
      <c r="K99" s="355" t="str">
        <f t="shared" si="1"/>
        <v/>
      </c>
      <c r="L99" s="355" t="str">
        <f>IF('Mapa final'!AD102="","",'Mapa final'!AD102)</f>
        <v/>
      </c>
      <c r="M99" s="356" t="str">
        <f>IF('Mapa final'!P102="","",'Mapa final'!P102)</f>
        <v/>
      </c>
      <c r="N99" s="427"/>
      <c r="O99" s="427"/>
      <c r="P99" s="427"/>
      <c r="Q99" s="428"/>
    </row>
    <row r="100" spans="1:17" ht="43.5" customHeight="1" x14ac:dyDescent="0.25">
      <c r="A100" s="118" t="s">
        <v>720</v>
      </c>
      <c r="B100" s="797"/>
      <c r="C100" s="799"/>
      <c r="D100" s="800"/>
      <c r="E100" s="799"/>
      <c r="F100" s="801"/>
      <c r="G100" s="801"/>
      <c r="H100" s="802"/>
      <c r="I100" s="355" t="str">
        <f>IF('Mapa final'!Y103="","",'Mapa final'!Y103)</f>
        <v/>
      </c>
      <c r="J100" s="355" t="str">
        <f>IF('Mapa final'!AA103="","",'Mapa final'!AA103)</f>
        <v/>
      </c>
      <c r="K100" s="355" t="str">
        <f t="shared" si="1"/>
        <v/>
      </c>
      <c r="L100" s="355" t="str">
        <f>IF('Mapa final'!AD103="","",'Mapa final'!AD103)</f>
        <v/>
      </c>
      <c r="M100" s="356" t="str">
        <f>IF('Mapa final'!P103="","",'Mapa final'!P103)</f>
        <v/>
      </c>
      <c r="N100" s="427"/>
      <c r="O100" s="427"/>
      <c r="P100" s="427"/>
      <c r="Q100" s="428"/>
    </row>
    <row r="101" spans="1:17" ht="43.5" customHeight="1" x14ac:dyDescent="0.25">
      <c r="A101" s="118" t="s">
        <v>721</v>
      </c>
      <c r="B101" s="797"/>
      <c r="C101" s="799"/>
      <c r="D101" s="800"/>
      <c r="E101" s="799"/>
      <c r="F101" s="801"/>
      <c r="G101" s="801"/>
      <c r="H101" s="802"/>
      <c r="I101" s="355" t="str">
        <f>IF('Mapa final'!Y104="","",'Mapa final'!Y104)</f>
        <v/>
      </c>
      <c r="J101" s="355" t="str">
        <f>IF('Mapa final'!AA104="","",'Mapa final'!AA104)</f>
        <v/>
      </c>
      <c r="K101" s="355" t="str">
        <f t="shared" si="1"/>
        <v/>
      </c>
      <c r="L101" s="355" t="str">
        <f>IF('Mapa final'!AD104="","",'Mapa final'!AD104)</f>
        <v/>
      </c>
      <c r="M101" s="356" t="str">
        <f>IF('Mapa final'!P104="","",'Mapa final'!P104)</f>
        <v/>
      </c>
      <c r="N101" s="427"/>
      <c r="O101" s="427"/>
      <c r="P101" s="427"/>
      <c r="Q101" s="428"/>
    </row>
    <row r="102" spans="1:17" ht="43.5" customHeight="1" x14ac:dyDescent="0.25">
      <c r="A102" s="118" t="s">
        <v>722</v>
      </c>
      <c r="B102" s="797"/>
      <c r="C102" s="799"/>
      <c r="D102" s="800"/>
      <c r="E102" s="799"/>
      <c r="F102" s="801"/>
      <c r="G102" s="801"/>
      <c r="H102" s="802"/>
      <c r="I102" s="355" t="str">
        <f>IF('Mapa final'!Y105="","",'Mapa final'!Y105)</f>
        <v/>
      </c>
      <c r="J102" s="355" t="str">
        <f>IF('Mapa final'!AA105="","",'Mapa final'!AA105)</f>
        <v/>
      </c>
      <c r="K102" s="355" t="str">
        <f t="shared" si="1"/>
        <v/>
      </c>
      <c r="L102" s="355" t="str">
        <f>IF('Mapa final'!AD105="","",'Mapa final'!AD105)</f>
        <v/>
      </c>
      <c r="M102" s="356" t="str">
        <f>IF('Mapa final'!P105="","",'Mapa final'!P105)</f>
        <v/>
      </c>
      <c r="N102" s="427"/>
      <c r="O102" s="427"/>
      <c r="P102" s="427"/>
      <c r="Q102" s="428"/>
    </row>
    <row r="103" spans="1:17" ht="43.5" customHeight="1" x14ac:dyDescent="0.25">
      <c r="A103" s="118" t="s">
        <v>723</v>
      </c>
      <c r="B103" s="796"/>
      <c r="C103" s="798" t="str">
        <f>IF('Mapa final'!E106="","",'Mapa final'!E106)</f>
        <v/>
      </c>
      <c r="D103" s="804"/>
      <c r="E103" s="798" t="str">
        <f>IF('Mapa final'!D106="","",'Mapa final'!D106)</f>
        <v/>
      </c>
      <c r="F103" s="801" t="str">
        <f>IF('Mapa final'!H106="","",'Mapa final'!H106)</f>
        <v/>
      </c>
      <c r="G103" s="801" t="str">
        <f>IF('Mapa final'!L106="","",'Mapa final'!L106)</f>
        <v/>
      </c>
      <c r="H103" s="80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5" t="str">
        <f>IF('Mapa final'!Y106="","",'Mapa final'!Y106)</f>
        <v/>
      </c>
      <c r="J103" s="355" t="str">
        <f>IF('Mapa final'!AA106="","",'Mapa final'!AA106)</f>
        <v/>
      </c>
      <c r="K103" s="355" t="str">
        <f t="shared" si="1"/>
        <v/>
      </c>
      <c r="L103" s="355" t="str">
        <f>IF('Mapa final'!AD106="","",'Mapa final'!AD106)</f>
        <v/>
      </c>
      <c r="M103" s="356" t="str">
        <f>IF('Mapa final'!P106="","",'Mapa final'!P106)</f>
        <v/>
      </c>
      <c r="N103" s="427"/>
      <c r="O103" s="427"/>
      <c r="P103" s="427"/>
      <c r="Q103" s="428"/>
    </row>
    <row r="104" spans="1:17" ht="43.5" customHeight="1" x14ac:dyDescent="0.25">
      <c r="A104" s="118" t="s">
        <v>724</v>
      </c>
      <c r="B104" s="797"/>
      <c r="C104" s="799"/>
      <c r="D104" s="800"/>
      <c r="E104" s="799"/>
      <c r="F104" s="801"/>
      <c r="G104" s="801"/>
      <c r="H104" s="802"/>
      <c r="I104" s="355" t="str">
        <f>IF('Mapa final'!Y107="","",'Mapa final'!Y107)</f>
        <v/>
      </c>
      <c r="J104" s="355" t="str">
        <f>IF('Mapa final'!AA107="","",'Mapa final'!AA107)</f>
        <v/>
      </c>
      <c r="K104" s="355" t="str">
        <f t="shared" si="1"/>
        <v/>
      </c>
      <c r="L104" s="355" t="str">
        <f>IF('Mapa final'!AD107="","",'Mapa final'!AD107)</f>
        <v/>
      </c>
      <c r="M104" s="356" t="str">
        <f>IF('Mapa final'!P107="","",'Mapa final'!P107)</f>
        <v/>
      </c>
      <c r="N104" s="427"/>
      <c r="O104" s="427"/>
      <c r="P104" s="427"/>
      <c r="Q104" s="428"/>
    </row>
    <row r="105" spans="1:17" ht="43.5" customHeight="1" x14ac:dyDescent="0.25">
      <c r="A105" s="118" t="s">
        <v>725</v>
      </c>
      <c r="B105" s="797"/>
      <c r="C105" s="799"/>
      <c r="D105" s="800"/>
      <c r="E105" s="799"/>
      <c r="F105" s="801"/>
      <c r="G105" s="801"/>
      <c r="H105" s="802"/>
      <c r="I105" s="355" t="str">
        <f>IF('Mapa final'!Y108="","",'Mapa final'!Y108)</f>
        <v/>
      </c>
      <c r="J105" s="355" t="str">
        <f>IF('Mapa final'!AA108="","",'Mapa final'!AA108)</f>
        <v/>
      </c>
      <c r="K105" s="355" t="str">
        <f t="shared" si="1"/>
        <v/>
      </c>
      <c r="L105" s="355" t="str">
        <f>IF('Mapa final'!AD108="","",'Mapa final'!AD108)</f>
        <v/>
      </c>
      <c r="M105" s="356" t="str">
        <f>IF('Mapa final'!P108="","",'Mapa final'!P108)</f>
        <v/>
      </c>
      <c r="N105" s="427"/>
      <c r="O105" s="427"/>
      <c r="P105" s="427"/>
      <c r="Q105" s="428"/>
    </row>
    <row r="106" spans="1:17" ht="43.5" customHeight="1" x14ac:dyDescent="0.25">
      <c r="A106" s="118" t="s">
        <v>726</v>
      </c>
      <c r="B106" s="797"/>
      <c r="C106" s="799"/>
      <c r="D106" s="800"/>
      <c r="E106" s="799"/>
      <c r="F106" s="801"/>
      <c r="G106" s="801"/>
      <c r="H106" s="802"/>
      <c r="I106" s="355" t="str">
        <f>IF('Mapa final'!Y109="","",'Mapa final'!Y109)</f>
        <v/>
      </c>
      <c r="J106" s="355" t="str">
        <f>IF('Mapa final'!AA109="","",'Mapa final'!AA109)</f>
        <v/>
      </c>
      <c r="K106" s="355" t="str">
        <f t="shared" si="1"/>
        <v/>
      </c>
      <c r="L106" s="355" t="str">
        <f>IF('Mapa final'!AD109="","",'Mapa final'!AD109)</f>
        <v/>
      </c>
      <c r="M106" s="356" t="str">
        <f>IF('Mapa final'!P109="","",'Mapa final'!P109)</f>
        <v/>
      </c>
      <c r="N106" s="427"/>
      <c r="O106" s="427"/>
      <c r="P106" s="427"/>
      <c r="Q106" s="428"/>
    </row>
    <row r="107" spans="1:17" ht="43.5" customHeight="1" x14ac:dyDescent="0.25">
      <c r="A107" s="118" t="s">
        <v>727</v>
      </c>
      <c r="B107" s="797"/>
      <c r="C107" s="799"/>
      <c r="D107" s="800"/>
      <c r="E107" s="799"/>
      <c r="F107" s="801"/>
      <c r="G107" s="801"/>
      <c r="H107" s="802"/>
      <c r="I107" s="355" t="str">
        <f>IF('Mapa final'!Y110="","",'Mapa final'!Y110)</f>
        <v/>
      </c>
      <c r="J107" s="355" t="str">
        <f>IF('Mapa final'!AA110="","",'Mapa final'!AA110)</f>
        <v/>
      </c>
      <c r="K107" s="355" t="str">
        <f t="shared" si="1"/>
        <v/>
      </c>
      <c r="L107" s="355" t="str">
        <f>IF('Mapa final'!AD110="","",'Mapa final'!AD110)</f>
        <v/>
      </c>
      <c r="M107" s="356" t="str">
        <f>IF('Mapa final'!P110="","",'Mapa final'!P110)</f>
        <v/>
      </c>
      <c r="N107" s="427"/>
      <c r="O107" s="427"/>
      <c r="P107" s="427"/>
      <c r="Q107" s="428"/>
    </row>
    <row r="108" spans="1:17" ht="43.5" customHeight="1" x14ac:dyDescent="0.25">
      <c r="A108" s="118" t="s">
        <v>728</v>
      </c>
      <c r="B108" s="797"/>
      <c r="C108" s="799"/>
      <c r="D108" s="800"/>
      <c r="E108" s="799"/>
      <c r="F108" s="801"/>
      <c r="G108" s="801"/>
      <c r="H108" s="802"/>
      <c r="I108" s="355" t="str">
        <f>IF('Mapa final'!Y111="","",'Mapa final'!Y111)</f>
        <v/>
      </c>
      <c r="J108" s="355" t="str">
        <f>IF('Mapa final'!AA111="","",'Mapa final'!AA111)</f>
        <v/>
      </c>
      <c r="K108" s="355" t="str">
        <f t="shared" si="1"/>
        <v/>
      </c>
      <c r="L108" s="355" t="str">
        <f>IF('Mapa final'!AD111="","",'Mapa final'!AD111)</f>
        <v/>
      </c>
      <c r="M108" s="356" t="str">
        <f>IF('Mapa final'!P111="","",'Mapa final'!P111)</f>
        <v/>
      </c>
      <c r="N108" s="427"/>
      <c r="O108" s="427"/>
      <c r="P108" s="427"/>
      <c r="Q108" s="428"/>
    </row>
    <row r="109" spans="1:17" ht="43.5" customHeight="1" x14ac:dyDescent="0.25">
      <c r="A109" s="118" t="s">
        <v>729</v>
      </c>
      <c r="B109" s="796"/>
      <c r="C109" s="798" t="str">
        <f>IF('Mapa final'!E112="","",'Mapa final'!E112)</f>
        <v/>
      </c>
      <c r="D109" s="804"/>
      <c r="E109" s="798" t="str">
        <f>IF('Mapa final'!D112="","",'Mapa final'!D112)</f>
        <v/>
      </c>
      <c r="F109" s="801" t="str">
        <f>IF('Mapa final'!H112="","",'Mapa final'!H112)</f>
        <v/>
      </c>
      <c r="G109" s="801" t="str">
        <f>IF('Mapa final'!L112="","",'Mapa final'!L112)</f>
        <v/>
      </c>
      <c r="H109" s="80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5" t="str">
        <f>IF('Mapa final'!Y112="","",'Mapa final'!Y112)</f>
        <v/>
      </c>
      <c r="J109" s="355" t="str">
        <f>IF('Mapa final'!AA112="","",'Mapa final'!AA112)</f>
        <v/>
      </c>
      <c r="K109" s="355" t="str">
        <f t="shared" si="1"/>
        <v/>
      </c>
      <c r="L109" s="355" t="str">
        <f>IF('Mapa final'!AD112="","",'Mapa final'!AD112)</f>
        <v/>
      </c>
      <c r="M109" s="356" t="str">
        <f>IF('Mapa final'!P112="","",'Mapa final'!P112)</f>
        <v/>
      </c>
      <c r="N109" s="427"/>
      <c r="O109" s="427"/>
      <c r="P109" s="427"/>
      <c r="Q109" s="428"/>
    </row>
    <row r="110" spans="1:17" ht="43.5" customHeight="1" x14ac:dyDescent="0.25">
      <c r="A110" s="118" t="s">
        <v>730</v>
      </c>
      <c r="B110" s="797"/>
      <c r="C110" s="799"/>
      <c r="D110" s="800"/>
      <c r="E110" s="799"/>
      <c r="F110" s="801"/>
      <c r="G110" s="801"/>
      <c r="H110" s="802"/>
      <c r="I110" s="355" t="str">
        <f>IF('Mapa final'!Y113="","",'Mapa final'!Y113)</f>
        <v/>
      </c>
      <c r="J110" s="355" t="str">
        <f>IF('Mapa final'!AA113="","",'Mapa final'!AA113)</f>
        <v/>
      </c>
      <c r="K110" s="355" t="str">
        <f t="shared" si="1"/>
        <v/>
      </c>
      <c r="L110" s="355" t="str">
        <f>IF('Mapa final'!AD113="","",'Mapa final'!AD113)</f>
        <v/>
      </c>
      <c r="M110" s="356" t="str">
        <f>IF('Mapa final'!P113="","",'Mapa final'!P113)</f>
        <v/>
      </c>
      <c r="N110" s="427"/>
      <c r="O110" s="427"/>
      <c r="P110" s="427"/>
      <c r="Q110" s="428"/>
    </row>
    <row r="111" spans="1:17" ht="43.5" customHeight="1" x14ac:dyDescent="0.25">
      <c r="A111" s="118" t="s">
        <v>731</v>
      </c>
      <c r="B111" s="797"/>
      <c r="C111" s="799"/>
      <c r="D111" s="800"/>
      <c r="E111" s="799"/>
      <c r="F111" s="801"/>
      <c r="G111" s="801"/>
      <c r="H111" s="802"/>
      <c r="I111" s="355" t="str">
        <f>IF('Mapa final'!Y114="","",'Mapa final'!Y114)</f>
        <v/>
      </c>
      <c r="J111" s="355" t="str">
        <f>IF('Mapa final'!AA114="","",'Mapa final'!AA114)</f>
        <v/>
      </c>
      <c r="K111" s="355" t="str">
        <f t="shared" si="1"/>
        <v/>
      </c>
      <c r="L111" s="355" t="str">
        <f>IF('Mapa final'!AD114="","",'Mapa final'!AD114)</f>
        <v/>
      </c>
      <c r="M111" s="356" t="str">
        <f>IF('Mapa final'!P114="","",'Mapa final'!P114)</f>
        <v/>
      </c>
      <c r="N111" s="427"/>
      <c r="O111" s="427"/>
      <c r="P111" s="427"/>
      <c r="Q111" s="428"/>
    </row>
    <row r="112" spans="1:17" ht="43.5" customHeight="1" x14ac:dyDescent="0.25">
      <c r="A112" s="118" t="s">
        <v>732</v>
      </c>
      <c r="B112" s="797"/>
      <c r="C112" s="799"/>
      <c r="D112" s="800"/>
      <c r="E112" s="799"/>
      <c r="F112" s="801"/>
      <c r="G112" s="801"/>
      <c r="H112" s="802"/>
      <c r="I112" s="355" t="str">
        <f>IF('Mapa final'!Y115="","",'Mapa final'!Y115)</f>
        <v/>
      </c>
      <c r="J112" s="355" t="str">
        <f>IF('Mapa final'!AA115="","",'Mapa final'!AA115)</f>
        <v/>
      </c>
      <c r="K112" s="355" t="str">
        <f t="shared" si="1"/>
        <v/>
      </c>
      <c r="L112" s="355" t="str">
        <f>IF('Mapa final'!AD115="","",'Mapa final'!AD115)</f>
        <v/>
      </c>
      <c r="M112" s="356" t="str">
        <f>IF('Mapa final'!P115="","",'Mapa final'!P115)</f>
        <v/>
      </c>
      <c r="N112" s="427"/>
      <c r="O112" s="427"/>
      <c r="P112" s="427"/>
      <c r="Q112" s="428"/>
    </row>
    <row r="113" spans="1:17" ht="43.5" customHeight="1" x14ac:dyDescent="0.25">
      <c r="A113" s="118" t="s">
        <v>733</v>
      </c>
      <c r="B113" s="797"/>
      <c r="C113" s="799"/>
      <c r="D113" s="800"/>
      <c r="E113" s="799"/>
      <c r="F113" s="801"/>
      <c r="G113" s="801"/>
      <c r="H113" s="802"/>
      <c r="I113" s="355" t="str">
        <f>IF('Mapa final'!Y116="","",'Mapa final'!Y116)</f>
        <v/>
      </c>
      <c r="J113" s="355" t="str">
        <f>IF('Mapa final'!AA116="","",'Mapa final'!AA116)</f>
        <v/>
      </c>
      <c r="K113" s="355" t="str">
        <f t="shared" si="1"/>
        <v/>
      </c>
      <c r="L113" s="355" t="str">
        <f>IF('Mapa final'!AD116="","",'Mapa final'!AD116)</f>
        <v/>
      </c>
      <c r="M113" s="356" t="str">
        <f>IF('Mapa final'!P116="","",'Mapa final'!P116)</f>
        <v/>
      </c>
      <c r="N113" s="427"/>
      <c r="O113" s="427"/>
      <c r="P113" s="427"/>
      <c r="Q113" s="428"/>
    </row>
    <row r="114" spans="1:17" ht="43.5" customHeight="1" x14ac:dyDescent="0.25">
      <c r="A114" s="118" t="s">
        <v>734</v>
      </c>
      <c r="B114" s="797"/>
      <c r="C114" s="799"/>
      <c r="D114" s="800"/>
      <c r="E114" s="799"/>
      <c r="F114" s="801"/>
      <c r="G114" s="801"/>
      <c r="H114" s="802"/>
      <c r="I114" s="355" t="str">
        <f>IF('Mapa final'!Y117="","",'Mapa final'!Y117)</f>
        <v/>
      </c>
      <c r="J114" s="355" t="str">
        <f>IF('Mapa final'!AA117="","",'Mapa final'!AA117)</f>
        <v/>
      </c>
      <c r="K114" s="355" t="str">
        <f t="shared" si="1"/>
        <v/>
      </c>
      <c r="L114" s="355" t="str">
        <f>IF('Mapa final'!AD117="","",'Mapa final'!AD117)</f>
        <v/>
      </c>
      <c r="M114" s="356" t="str">
        <f>IF('Mapa final'!P117="","",'Mapa final'!P117)</f>
        <v/>
      </c>
      <c r="N114" s="427"/>
      <c r="O114" s="427"/>
      <c r="P114" s="427"/>
      <c r="Q114" s="428"/>
    </row>
    <row r="115" spans="1:17" ht="43.5" customHeight="1" x14ac:dyDescent="0.25">
      <c r="A115" s="118" t="s">
        <v>735</v>
      </c>
      <c r="B115" s="796"/>
      <c r="C115" s="798" t="str">
        <f>IF('Mapa final'!E118="","",'Mapa final'!E118)</f>
        <v/>
      </c>
      <c r="D115" s="804"/>
      <c r="E115" s="798" t="str">
        <f>IF('Mapa final'!D118="","",'Mapa final'!D118)</f>
        <v/>
      </c>
      <c r="F115" s="801" t="str">
        <f>IF('Mapa final'!H118="","",'Mapa final'!H118)</f>
        <v/>
      </c>
      <c r="G115" s="801" t="str">
        <f>IF('Mapa final'!L118="","",'Mapa final'!L118)</f>
        <v/>
      </c>
      <c r="H115" s="80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5" t="str">
        <f>IF('Mapa final'!Y118="","",'Mapa final'!Y118)</f>
        <v/>
      </c>
      <c r="J115" s="355" t="str">
        <f>IF('Mapa final'!AA118="","",'Mapa final'!AA118)</f>
        <v/>
      </c>
      <c r="K115" s="355" t="str">
        <f t="shared" si="1"/>
        <v/>
      </c>
      <c r="L115" s="355" t="str">
        <f>IF('Mapa final'!AD118="","",'Mapa final'!AD118)</f>
        <v/>
      </c>
      <c r="M115" s="356" t="str">
        <f>IF('Mapa final'!P118="","",'Mapa final'!P118)</f>
        <v/>
      </c>
      <c r="N115" s="427"/>
      <c r="O115" s="427"/>
      <c r="P115" s="427"/>
      <c r="Q115" s="428"/>
    </row>
    <row r="116" spans="1:17" ht="43.5" customHeight="1" x14ac:dyDescent="0.25">
      <c r="A116" s="118" t="s">
        <v>736</v>
      </c>
      <c r="B116" s="797"/>
      <c r="C116" s="799"/>
      <c r="D116" s="800"/>
      <c r="E116" s="799"/>
      <c r="F116" s="801"/>
      <c r="G116" s="801"/>
      <c r="H116" s="802"/>
      <c r="I116" s="355" t="str">
        <f>IF('Mapa final'!Y119="","",'Mapa final'!Y119)</f>
        <v/>
      </c>
      <c r="J116" s="355" t="str">
        <f>IF('Mapa final'!AA119="","",'Mapa final'!AA119)</f>
        <v/>
      </c>
      <c r="K116" s="355" t="str">
        <f t="shared" si="1"/>
        <v/>
      </c>
      <c r="L116" s="355" t="str">
        <f>IF('Mapa final'!AD119="","",'Mapa final'!AD119)</f>
        <v/>
      </c>
      <c r="M116" s="356" t="str">
        <f>IF('Mapa final'!P119="","",'Mapa final'!P119)</f>
        <v/>
      </c>
      <c r="N116" s="427"/>
      <c r="O116" s="427"/>
      <c r="P116" s="427"/>
      <c r="Q116" s="428"/>
    </row>
    <row r="117" spans="1:17" ht="43.5" customHeight="1" x14ac:dyDescent="0.25">
      <c r="A117" s="118" t="s">
        <v>737</v>
      </c>
      <c r="B117" s="797"/>
      <c r="C117" s="799"/>
      <c r="D117" s="800"/>
      <c r="E117" s="799"/>
      <c r="F117" s="801"/>
      <c r="G117" s="801"/>
      <c r="H117" s="802"/>
      <c r="I117" s="355" t="str">
        <f>IF('Mapa final'!Y120="","",'Mapa final'!Y120)</f>
        <v/>
      </c>
      <c r="J117" s="355" t="str">
        <f>IF('Mapa final'!AA120="","",'Mapa final'!AA120)</f>
        <v/>
      </c>
      <c r="K117" s="355" t="str">
        <f t="shared" si="1"/>
        <v/>
      </c>
      <c r="L117" s="355" t="str">
        <f>IF('Mapa final'!AD120="","",'Mapa final'!AD120)</f>
        <v/>
      </c>
      <c r="M117" s="356" t="str">
        <f>IF('Mapa final'!P120="","",'Mapa final'!P120)</f>
        <v/>
      </c>
      <c r="N117" s="427"/>
      <c r="O117" s="427"/>
      <c r="P117" s="427"/>
      <c r="Q117" s="428"/>
    </row>
    <row r="118" spans="1:17" ht="43.5" customHeight="1" x14ac:dyDescent="0.25">
      <c r="A118" s="118" t="s">
        <v>738</v>
      </c>
      <c r="B118" s="797"/>
      <c r="C118" s="799"/>
      <c r="D118" s="800"/>
      <c r="E118" s="799"/>
      <c r="F118" s="801"/>
      <c r="G118" s="801"/>
      <c r="H118" s="802"/>
      <c r="I118" s="355" t="str">
        <f>IF('Mapa final'!Y121="","",'Mapa final'!Y121)</f>
        <v/>
      </c>
      <c r="J118" s="355" t="str">
        <f>IF('Mapa final'!AA121="","",'Mapa final'!AA121)</f>
        <v/>
      </c>
      <c r="K118" s="355" t="str">
        <f t="shared" si="1"/>
        <v/>
      </c>
      <c r="L118" s="355" t="str">
        <f>IF('Mapa final'!AD121="","",'Mapa final'!AD121)</f>
        <v/>
      </c>
      <c r="M118" s="356" t="str">
        <f>IF('Mapa final'!P121="","",'Mapa final'!P121)</f>
        <v/>
      </c>
      <c r="N118" s="427"/>
      <c r="O118" s="427"/>
      <c r="P118" s="427"/>
      <c r="Q118" s="428"/>
    </row>
    <row r="119" spans="1:17" ht="43.5" customHeight="1" x14ac:dyDescent="0.25">
      <c r="A119" s="118" t="s">
        <v>739</v>
      </c>
      <c r="B119" s="797"/>
      <c r="C119" s="799"/>
      <c r="D119" s="800"/>
      <c r="E119" s="799"/>
      <c r="F119" s="801"/>
      <c r="G119" s="801"/>
      <c r="H119" s="802"/>
      <c r="I119" s="355" t="str">
        <f>IF('Mapa final'!Y122="","",'Mapa final'!Y122)</f>
        <v/>
      </c>
      <c r="J119" s="355" t="str">
        <f>IF('Mapa final'!AA122="","",'Mapa final'!AA122)</f>
        <v/>
      </c>
      <c r="K119" s="355" t="str">
        <f t="shared" si="1"/>
        <v/>
      </c>
      <c r="L119" s="355" t="str">
        <f>IF('Mapa final'!AD122="","",'Mapa final'!AD122)</f>
        <v/>
      </c>
      <c r="M119" s="356" t="str">
        <f>IF('Mapa final'!P122="","",'Mapa final'!P122)</f>
        <v/>
      </c>
      <c r="N119" s="427"/>
      <c r="O119" s="427"/>
      <c r="P119" s="427"/>
      <c r="Q119" s="428"/>
    </row>
    <row r="120" spans="1:17" ht="43.5" customHeight="1" x14ac:dyDescent="0.25">
      <c r="A120" s="118" t="s">
        <v>740</v>
      </c>
      <c r="B120" s="797"/>
      <c r="C120" s="799"/>
      <c r="D120" s="800"/>
      <c r="E120" s="799"/>
      <c r="F120" s="801"/>
      <c r="G120" s="801"/>
      <c r="H120" s="802"/>
      <c r="I120" s="355" t="str">
        <f>IF('Mapa final'!Y123="","",'Mapa final'!Y123)</f>
        <v/>
      </c>
      <c r="J120" s="355" t="str">
        <f>IF('Mapa final'!AA123="","",'Mapa final'!AA123)</f>
        <v/>
      </c>
      <c r="K120" s="355" t="str">
        <f t="shared" si="1"/>
        <v/>
      </c>
      <c r="L120" s="355" t="str">
        <f>IF('Mapa final'!AD123="","",'Mapa final'!AD123)</f>
        <v/>
      </c>
      <c r="M120" s="356" t="str">
        <f>IF('Mapa final'!P123="","",'Mapa final'!P123)</f>
        <v/>
      </c>
      <c r="N120" s="427"/>
      <c r="O120" s="427"/>
      <c r="P120" s="427"/>
      <c r="Q120" s="428"/>
    </row>
    <row r="121" spans="1:17" ht="43.5" customHeight="1" x14ac:dyDescent="0.25">
      <c r="A121" s="118" t="s">
        <v>741</v>
      </c>
      <c r="B121" s="796"/>
      <c r="C121" s="798" t="str">
        <f>IF('Mapa final'!E124="","",'Mapa final'!E124)</f>
        <v/>
      </c>
      <c r="D121" s="804"/>
      <c r="E121" s="798" t="str">
        <f>IF('Mapa final'!D124="","",'Mapa final'!D124)</f>
        <v/>
      </c>
      <c r="F121" s="801" t="str">
        <f>IF('Mapa final'!H124="","",'Mapa final'!H124)</f>
        <v/>
      </c>
      <c r="G121" s="801" t="str">
        <f>IF('Mapa final'!L124="","",'Mapa final'!L124)</f>
        <v/>
      </c>
      <c r="H121" s="80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5" t="str">
        <f>IF('Mapa final'!Y124="","",'Mapa final'!Y124)</f>
        <v/>
      </c>
      <c r="J121" s="355" t="str">
        <f>IF('Mapa final'!AA124="","",'Mapa final'!AA124)</f>
        <v/>
      </c>
      <c r="K121" s="355" t="str">
        <f t="shared" si="1"/>
        <v/>
      </c>
      <c r="L121" s="355" t="str">
        <f>IF('Mapa final'!AD124="","",'Mapa final'!AD124)</f>
        <v/>
      </c>
      <c r="M121" s="356" t="str">
        <f>IF('Mapa final'!P124="","",'Mapa final'!P124)</f>
        <v/>
      </c>
      <c r="N121" s="427"/>
      <c r="O121" s="427"/>
      <c r="P121" s="427"/>
      <c r="Q121" s="428"/>
    </row>
    <row r="122" spans="1:17" ht="43.5" customHeight="1" x14ac:dyDescent="0.25">
      <c r="A122" s="118" t="s">
        <v>742</v>
      </c>
      <c r="B122" s="797"/>
      <c r="C122" s="799"/>
      <c r="D122" s="800"/>
      <c r="E122" s="799"/>
      <c r="F122" s="801"/>
      <c r="G122" s="801"/>
      <c r="H122" s="802"/>
      <c r="I122" s="355" t="str">
        <f>IF('Mapa final'!Y125="","",'Mapa final'!Y125)</f>
        <v/>
      </c>
      <c r="J122" s="355" t="str">
        <f>IF('Mapa final'!AA125="","",'Mapa final'!AA125)</f>
        <v/>
      </c>
      <c r="K122" s="355" t="str">
        <f t="shared" si="1"/>
        <v/>
      </c>
      <c r="L122" s="355" t="str">
        <f>IF('Mapa final'!AD125="","",'Mapa final'!AD125)</f>
        <v/>
      </c>
      <c r="M122" s="356" t="str">
        <f>IF('Mapa final'!P125="","",'Mapa final'!P125)</f>
        <v/>
      </c>
      <c r="N122" s="427"/>
      <c r="O122" s="427"/>
      <c r="P122" s="427"/>
      <c r="Q122" s="428"/>
    </row>
    <row r="123" spans="1:17" ht="43.5" customHeight="1" x14ac:dyDescent="0.25">
      <c r="A123" s="118" t="s">
        <v>743</v>
      </c>
      <c r="B123" s="797"/>
      <c r="C123" s="799"/>
      <c r="D123" s="800"/>
      <c r="E123" s="799"/>
      <c r="F123" s="801"/>
      <c r="G123" s="801"/>
      <c r="H123" s="802"/>
      <c r="I123" s="355" t="str">
        <f>IF('Mapa final'!Y126="","",'Mapa final'!Y126)</f>
        <v/>
      </c>
      <c r="J123" s="355" t="str">
        <f>IF('Mapa final'!AA126="","",'Mapa final'!AA126)</f>
        <v/>
      </c>
      <c r="K123" s="355" t="str">
        <f t="shared" si="1"/>
        <v/>
      </c>
      <c r="L123" s="355" t="str">
        <f>IF('Mapa final'!AD126="","",'Mapa final'!AD126)</f>
        <v/>
      </c>
      <c r="M123" s="356" t="str">
        <f>IF('Mapa final'!P126="","",'Mapa final'!P126)</f>
        <v/>
      </c>
      <c r="N123" s="427"/>
      <c r="O123" s="427"/>
      <c r="P123" s="427"/>
      <c r="Q123" s="428"/>
    </row>
    <row r="124" spans="1:17" ht="43.5" customHeight="1" x14ac:dyDescent="0.25">
      <c r="A124" s="118" t="s">
        <v>744</v>
      </c>
      <c r="B124" s="797"/>
      <c r="C124" s="799"/>
      <c r="D124" s="800"/>
      <c r="E124" s="799"/>
      <c r="F124" s="801"/>
      <c r="G124" s="801"/>
      <c r="H124" s="802"/>
      <c r="I124" s="355" t="str">
        <f>IF('Mapa final'!Y127="","",'Mapa final'!Y127)</f>
        <v/>
      </c>
      <c r="J124" s="355" t="str">
        <f>IF('Mapa final'!AA127="","",'Mapa final'!AA127)</f>
        <v/>
      </c>
      <c r="K124" s="355" t="str">
        <f t="shared" si="1"/>
        <v/>
      </c>
      <c r="L124" s="355" t="str">
        <f>IF('Mapa final'!AD127="","",'Mapa final'!AD127)</f>
        <v/>
      </c>
      <c r="M124" s="356" t="str">
        <f>IF('Mapa final'!P127="","",'Mapa final'!P127)</f>
        <v/>
      </c>
      <c r="N124" s="427"/>
      <c r="O124" s="427"/>
      <c r="P124" s="427"/>
      <c r="Q124" s="428"/>
    </row>
    <row r="125" spans="1:17" ht="43.5" customHeight="1" x14ac:dyDescent="0.25">
      <c r="A125" s="118" t="s">
        <v>745</v>
      </c>
      <c r="B125" s="797"/>
      <c r="C125" s="799"/>
      <c r="D125" s="800"/>
      <c r="E125" s="799"/>
      <c r="F125" s="801"/>
      <c r="G125" s="801"/>
      <c r="H125" s="802"/>
      <c r="I125" s="355" t="str">
        <f>IF('Mapa final'!Y128="","",'Mapa final'!Y128)</f>
        <v/>
      </c>
      <c r="J125" s="355" t="str">
        <f>IF('Mapa final'!AA128="","",'Mapa final'!AA128)</f>
        <v/>
      </c>
      <c r="K125" s="355" t="str">
        <f t="shared" si="1"/>
        <v/>
      </c>
      <c r="L125" s="355" t="str">
        <f>IF('Mapa final'!AD128="","",'Mapa final'!AD128)</f>
        <v/>
      </c>
      <c r="M125" s="356" t="str">
        <f>IF('Mapa final'!P128="","",'Mapa final'!P128)</f>
        <v/>
      </c>
      <c r="N125" s="427"/>
      <c r="O125" s="427"/>
      <c r="P125" s="427"/>
      <c r="Q125" s="428"/>
    </row>
    <row r="126" spans="1:17" ht="43.5" customHeight="1" x14ac:dyDescent="0.25">
      <c r="A126" s="118" t="s">
        <v>746</v>
      </c>
      <c r="B126" s="797"/>
      <c r="C126" s="799"/>
      <c r="D126" s="800"/>
      <c r="E126" s="799"/>
      <c r="F126" s="801"/>
      <c r="G126" s="801"/>
      <c r="H126" s="802"/>
      <c r="I126" s="355" t="str">
        <f>IF('Mapa final'!Y129="","",'Mapa final'!Y129)</f>
        <v/>
      </c>
      <c r="J126" s="355" t="str">
        <f>IF('Mapa final'!AA129="","",'Mapa final'!AA129)</f>
        <v/>
      </c>
      <c r="K126" s="355" t="str">
        <f t="shared" si="1"/>
        <v/>
      </c>
      <c r="L126" s="355" t="str">
        <f>IF('Mapa final'!AD129="","",'Mapa final'!AD129)</f>
        <v/>
      </c>
      <c r="M126" s="356" t="str">
        <f>IF('Mapa final'!P129="","",'Mapa final'!P129)</f>
        <v/>
      </c>
      <c r="N126" s="427"/>
      <c r="O126" s="427"/>
      <c r="P126" s="427"/>
      <c r="Q126" s="428"/>
    </row>
    <row r="127" spans="1:17" ht="43.5" customHeight="1" x14ac:dyDescent="0.25">
      <c r="A127" s="118" t="s">
        <v>747</v>
      </c>
      <c r="B127" s="796"/>
      <c r="C127" s="798" t="str">
        <f>IF('Mapa final'!E130="","",'Mapa final'!E130)</f>
        <v/>
      </c>
      <c r="D127" s="804"/>
      <c r="E127" s="798" t="str">
        <f>IF('Mapa final'!D130="","",'Mapa final'!D130)</f>
        <v/>
      </c>
      <c r="F127" s="801" t="str">
        <f>IF('Mapa final'!H130="","",'Mapa final'!H130)</f>
        <v/>
      </c>
      <c r="G127" s="801" t="str">
        <f>IF('Mapa final'!L130="","",'Mapa final'!L130)</f>
        <v/>
      </c>
      <c r="H127" s="80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5" t="str">
        <f>IF('Mapa final'!Y130="","",'Mapa final'!Y130)</f>
        <v/>
      </c>
      <c r="J127" s="355" t="str">
        <f>IF('Mapa final'!AA130="","",'Mapa final'!AA130)</f>
        <v/>
      </c>
      <c r="K127" s="355" t="str">
        <f t="shared" si="1"/>
        <v/>
      </c>
      <c r="L127" s="355" t="str">
        <f>IF('Mapa final'!AD130="","",'Mapa final'!AD130)</f>
        <v/>
      </c>
      <c r="M127" s="356" t="str">
        <f>IF('Mapa final'!P130="","",'Mapa final'!P130)</f>
        <v/>
      </c>
      <c r="N127" s="427"/>
      <c r="O127" s="427"/>
      <c r="P127" s="427"/>
      <c r="Q127" s="428"/>
    </row>
    <row r="128" spans="1:17" ht="43.5" customHeight="1" x14ac:dyDescent="0.25">
      <c r="A128" s="118" t="s">
        <v>748</v>
      </c>
      <c r="B128" s="797"/>
      <c r="C128" s="799"/>
      <c r="D128" s="800"/>
      <c r="E128" s="799"/>
      <c r="F128" s="801"/>
      <c r="G128" s="801"/>
      <c r="H128" s="802"/>
      <c r="I128" s="355" t="str">
        <f>IF('Mapa final'!Y131="","",'Mapa final'!Y131)</f>
        <v/>
      </c>
      <c r="J128" s="355" t="str">
        <f>IF('Mapa final'!AA131="","",'Mapa final'!AA131)</f>
        <v/>
      </c>
      <c r="K128" s="355" t="str">
        <f t="shared" si="1"/>
        <v/>
      </c>
      <c r="L128" s="355" t="str">
        <f>IF('Mapa final'!AD131="","",'Mapa final'!AD131)</f>
        <v/>
      </c>
      <c r="M128" s="356" t="str">
        <f>IF('Mapa final'!P131="","",'Mapa final'!P131)</f>
        <v/>
      </c>
      <c r="N128" s="427"/>
      <c r="O128" s="427"/>
      <c r="P128" s="427"/>
      <c r="Q128" s="428"/>
    </row>
    <row r="129" spans="1:17" ht="43.5" customHeight="1" x14ac:dyDescent="0.25">
      <c r="A129" s="118" t="s">
        <v>749</v>
      </c>
      <c r="B129" s="797"/>
      <c r="C129" s="799"/>
      <c r="D129" s="800"/>
      <c r="E129" s="799"/>
      <c r="F129" s="801"/>
      <c r="G129" s="801"/>
      <c r="H129" s="802"/>
      <c r="I129" s="355" t="str">
        <f>IF('Mapa final'!Y132="","",'Mapa final'!Y132)</f>
        <v/>
      </c>
      <c r="J129" s="355" t="str">
        <f>IF('Mapa final'!AA132="","",'Mapa final'!AA132)</f>
        <v/>
      </c>
      <c r="K129" s="355" t="str">
        <f t="shared" si="1"/>
        <v/>
      </c>
      <c r="L129" s="355" t="str">
        <f>IF('Mapa final'!AD132="","",'Mapa final'!AD132)</f>
        <v/>
      </c>
      <c r="M129" s="356" t="str">
        <f>IF('Mapa final'!P132="","",'Mapa final'!P132)</f>
        <v/>
      </c>
      <c r="N129" s="427"/>
      <c r="O129" s="427"/>
      <c r="P129" s="427"/>
      <c r="Q129" s="428"/>
    </row>
    <row r="130" spans="1:17" ht="43.5" customHeight="1" x14ac:dyDescent="0.25">
      <c r="A130" s="118" t="s">
        <v>750</v>
      </c>
      <c r="B130" s="797"/>
      <c r="C130" s="799"/>
      <c r="D130" s="800"/>
      <c r="E130" s="799"/>
      <c r="F130" s="801"/>
      <c r="G130" s="801"/>
      <c r="H130" s="802"/>
      <c r="I130" s="355" t="str">
        <f>IF('Mapa final'!Y133="","",'Mapa final'!Y133)</f>
        <v/>
      </c>
      <c r="J130" s="355" t="str">
        <f>IF('Mapa final'!AA133="","",'Mapa final'!AA133)</f>
        <v/>
      </c>
      <c r="K130" s="355" t="str">
        <f t="shared" si="1"/>
        <v/>
      </c>
      <c r="L130" s="355" t="str">
        <f>IF('Mapa final'!AD133="","",'Mapa final'!AD133)</f>
        <v/>
      </c>
      <c r="M130" s="356" t="str">
        <f>IF('Mapa final'!P133="","",'Mapa final'!P133)</f>
        <v/>
      </c>
      <c r="N130" s="427"/>
      <c r="O130" s="427"/>
      <c r="P130" s="427"/>
      <c r="Q130" s="428"/>
    </row>
    <row r="131" spans="1:17" ht="43.5" customHeight="1" x14ac:dyDescent="0.25">
      <c r="A131" s="118" t="s">
        <v>751</v>
      </c>
      <c r="B131" s="797"/>
      <c r="C131" s="799"/>
      <c r="D131" s="800"/>
      <c r="E131" s="799"/>
      <c r="F131" s="801"/>
      <c r="G131" s="801"/>
      <c r="H131" s="802"/>
      <c r="I131" s="355" t="str">
        <f>IF('Mapa final'!Y134="","",'Mapa final'!Y134)</f>
        <v/>
      </c>
      <c r="J131" s="355" t="str">
        <f>IF('Mapa final'!AA134="","",'Mapa final'!AA134)</f>
        <v/>
      </c>
      <c r="K131" s="355" t="str">
        <f t="shared" si="1"/>
        <v/>
      </c>
      <c r="L131" s="355" t="str">
        <f>IF('Mapa final'!AD134="","",'Mapa final'!AD134)</f>
        <v/>
      </c>
      <c r="M131" s="356" t="str">
        <f>IF('Mapa final'!P134="","",'Mapa final'!P134)</f>
        <v/>
      </c>
      <c r="N131" s="427"/>
      <c r="O131" s="427"/>
      <c r="P131" s="427"/>
      <c r="Q131" s="428"/>
    </row>
    <row r="132" spans="1:17" ht="43.5" customHeight="1" x14ac:dyDescent="0.25">
      <c r="A132" s="118" t="s">
        <v>752</v>
      </c>
      <c r="B132" s="797"/>
      <c r="C132" s="799"/>
      <c r="D132" s="800"/>
      <c r="E132" s="799"/>
      <c r="F132" s="801"/>
      <c r="G132" s="801"/>
      <c r="H132" s="802"/>
      <c r="I132" s="355" t="str">
        <f>IF('Mapa final'!Y135="","",'Mapa final'!Y135)</f>
        <v/>
      </c>
      <c r="J132" s="355" t="str">
        <f>IF('Mapa final'!AA135="","",'Mapa final'!AA135)</f>
        <v/>
      </c>
      <c r="K132" s="355" t="str">
        <f t="shared" si="1"/>
        <v/>
      </c>
      <c r="L132" s="355" t="str">
        <f>IF('Mapa final'!AD135="","",'Mapa final'!AD135)</f>
        <v/>
      </c>
      <c r="M132" s="356" t="str">
        <f>IF('Mapa final'!P135="","",'Mapa final'!P135)</f>
        <v/>
      </c>
      <c r="N132" s="427"/>
      <c r="O132" s="427"/>
      <c r="P132" s="427"/>
      <c r="Q132" s="428"/>
    </row>
    <row r="133" spans="1:17" ht="43.5" customHeight="1" x14ac:dyDescent="0.25">
      <c r="A133" s="118" t="s">
        <v>753</v>
      </c>
      <c r="B133" s="796"/>
      <c r="C133" s="798" t="str">
        <f>IF('Mapa final'!E136="","",'Mapa final'!E136)</f>
        <v/>
      </c>
      <c r="D133" s="804"/>
      <c r="E133" s="798" t="str">
        <f>IF('Mapa final'!D136="","",'Mapa final'!D136)</f>
        <v/>
      </c>
      <c r="F133" s="801" t="str">
        <f>IF('Mapa final'!H136="","",'Mapa final'!H136)</f>
        <v/>
      </c>
      <c r="G133" s="801" t="str">
        <f>IF('Mapa final'!L136="","",'Mapa final'!L136)</f>
        <v/>
      </c>
      <c r="H133" s="80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5" t="str">
        <f>IF('Mapa final'!Y136="","",'Mapa final'!Y136)</f>
        <v/>
      </c>
      <c r="J133" s="355" t="str">
        <f>IF('Mapa final'!AA136="","",'Mapa final'!AA136)</f>
        <v/>
      </c>
      <c r="K133" s="355" t="str">
        <f t="shared" si="1"/>
        <v/>
      </c>
      <c r="L133" s="355" t="str">
        <f>IF('Mapa final'!AD136="","",'Mapa final'!AD136)</f>
        <v/>
      </c>
      <c r="M133" s="356" t="str">
        <f>IF('Mapa final'!P136="","",'Mapa final'!P136)</f>
        <v/>
      </c>
      <c r="N133" s="427"/>
      <c r="O133" s="427"/>
      <c r="P133" s="427"/>
      <c r="Q133" s="428"/>
    </row>
    <row r="134" spans="1:17" ht="43.5" customHeight="1" x14ac:dyDescent="0.25">
      <c r="A134" s="118" t="s">
        <v>754</v>
      </c>
      <c r="B134" s="797"/>
      <c r="C134" s="799"/>
      <c r="D134" s="800"/>
      <c r="E134" s="799"/>
      <c r="F134" s="801"/>
      <c r="G134" s="801"/>
      <c r="H134" s="802"/>
      <c r="I134" s="355" t="str">
        <f>IF('Mapa final'!Y137="","",'Mapa final'!Y137)</f>
        <v/>
      </c>
      <c r="J134" s="355" t="str">
        <f>IF('Mapa final'!AA137="","",'Mapa final'!AA137)</f>
        <v/>
      </c>
      <c r="K134" s="355" t="str">
        <f t="shared" si="1"/>
        <v/>
      </c>
      <c r="L134" s="355" t="str">
        <f>IF('Mapa final'!AD137="","",'Mapa final'!AD137)</f>
        <v/>
      </c>
      <c r="M134" s="356" t="str">
        <f>IF('Mapa final'!P137="","",'Mapa final'!P137)</f>
        <v/>
      </c>
      <c r="N134" s="427"/>
      <c r="O134" s="427"/>
      <c r="P134" s="427"/>
      <c r="Q134" s="428"/>
    </row>
    <row r="135" spans="1:17" ht="43.5" customHeight="1" x14ac:dyDescent="0.25">
      <c r="A135" s="118" t="s">
        <v>755</v>
      </c>
      <c r="B135" s="797"/>
      <c r="C135" s="799"/>
      <c r="D135" s="800"/>
      <c r="E135" s="799"/>
      <c r="F135" s="801"/>
      <c r="G135" s="801"/>
      <c r="H135" s="802"/>
      <c r="I135" s="355" t="str">
        <f>IF('Mapa final'!Y138="","",'Mapa final'!Y138)</f>
        <v/>
      </c>
      <c r="J135" s="355" t="str">
        <f>IF('Mapa final'!AA138="","",'Mapa final'!AA138)</f>
        <v/>
      </c>
      <c r="K135" s="355" t="str">
        <f t="shared" si="1"/>
        <v/>
      </c>
      <c r="L135" s="355" t="str">
        <f>IF('Mapa final'!AD138="","",'Mapa final'!AD138)</f>
        <v/>
      </c>
      <c r="M135" s="356" t="str">
        <f>IF('Mapa final'!P138="","",'Mapa final'!P138)</f>
        <v/>
      </c>
      <c r="N135" s="427"/>
      <c r="O135" s="427"/>
      <c r="P135" s="427"/>
      <c r="Q135" s="428"/>
    </row>
    <row r="136" spans="1:17" ht="43.5" customHeight="1" x14ac:dyDescent="0.25">
      <c r="A136" s="118" t="s">
        <v>756</v>
      </c>
      <c r="B136" s="797"/>
      <c r="C136" s="799"/>
      <c r="D136" s="800"/>
      <c r="E136" s="799"/>
      <c r="F136" s="801"/>
      <c r="G136" s="801"/>
      <c r="H136" s="802"/>
      <c r="I136" s="355" t="str">
        <f>IF('Mapa final'!Y139="","",'Mapa final'!Y139)</f>
        <v/>
      </c>
      <c r="J136" s="355" t="str">
        <f>IF('Mapa final'!AA139="","",'Mapa final'!AA139)</f>
        <v/>
      </c>
      <c r="K136" s="35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5" t="str">
        <f>IF('Mapa final'!AD139="","",'Mapa final'!AD139)</f>
        <v/>
      </c>
      <c r="M136" s="356" t="str">
        <f>IF('Mapa final'!P139="","",'Mapa final'!P139)</f>
        <v/>
      </c>
      <c r="N136" s="427"/>
      <c r="O136" s="427"/>
      <c r="P136" s="427"/>
      <c r="Q136" s="428"/>
    </row>
    <row r="137" spans="1:17" ht="43.5" customHeight="1" x14ac:dyDescent="0.25">
      <c r="A137" s="118" t="s">
        <v>757</v>
      </c>
      <c r="B137" s="797"/>
      <c r="C137" s="799"/>
      <c r="D137" s="800"/>
      <c r="E137" s="799"/>
      <c r="F137" s="801"/>
      <c r="G137" s="801"/>
      <c r="H137" s="802"/>
      <c r="I137" s="355" t="str">
        <f>IF('Mapa final'!Y140="","",'Mapa final'!Y140)</f>
        <v/>
      </c>
      <c r="J137" s="355" t="str">
        <f>IF('Mapa final'!AA140="","",'Mapa final'!AA140)</f>
        <v/>
      </c>
      <c r="K137" s="355" t="str">
        <f t="shared" si="2"/>
        <v/>
      </c>
      <c r="L137" s="355" t="str">
        <f>IF('Mapa final'!AD140="","",'Mapa final'!AD140)</f>
        <v/>
      </c>
      <c r="M137" s="356" t="str">
        <f>IF('Mapa final'!P140="","",'Mapa final'!P140)</f>
        <v/>
      </c>
      <c r="N137" s="427"/>
      <c r="O137" s="427"/>
      <c r="P137" s="427"/>
      <c r="Q137" s="428"/>
    </row>
    <row r="138" spans="1:17" ht="43.5" customHeight="1" x14ac:dyDescent="0.25">
      <c r="A138" s="118" t="s">
        <v>758</v>
      </c>
      <c r="B138" s="797"/>
      <c r="C138" s="799"/>
      <c r="D138" s="800"/>
      <c r="E138" s="799"/>
      <c r="F138" s="801"/>
      <c r="G138" s="801"/>
      <c r="H138" s="802"/>
      <c r="I138" s="355" t="str">
        <f>IF('Mapa final'!Y141="","",'Mapa final'!Y141)</f>
        <v/>
      </c>
      <c r="J138" s="355" t="str">
        <f>IF('Mapa final'!AA141="","",'Mapa final'!AA141)</f>
        <v/>
      </c>
      <c r="K138" s="355" t="str">
        <f t="shared" si="2"/>
        <v/>
      </c>
      <c r="L138" s="355" t="str">
        <f>IF('Mapa final'!AD141="","",'Mapa final'!AD141)</f>
        <v/>
      </c>
      <c r="M138" s="356" t="str">
        <f>IF('Mapa final'!P141="","",'Mapa final'!P141)</f>
        <v/>
      </c>
      <c r="N138" s="427"/>
      <c r="O138" s="427"/>
      <c r="P138" s="427"/>
      <c r="Q138" s="428"/>
    </row>
    <row r="139" spans="1:17" ht="43.5" customHeight="1" x14ac:dyDescent="0.25">
      <c r="A139" s="118" t="s">
        <v>759</v>
      </c>
      <c r="B139" s="796"/>
      <c r="C139" s="798" t="str">
        <f>IF('Mapa final'!E142="","",'Mapa final'!E142)</f>
        <v/>
      </c>
      <c r="D139" s="804"/>
      <c r="E139" s="798" t="str">
        <f>IF('Mapa final'!D142="","",'Mapa final'!D142)</f>
        <v/>
      </c>
      <c r="F139" s="801" t="str">
        <f>IF('Mapa final'!H142="","",'Mapa final'!H142)</f>
        <v/>
      </c>
      <c r="G139" s="801" t="str">
        <f>IF('Mapa final'!L142="","",'Mapa final'!L142)</f>
        <v/>
      </c>
      <c r="H139" s="80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5" t="str">
        <f>IF('Mapa final'!Y142="","",'Mapa final'!Y142)</f>
        <v/>
      </c>
      <c r="J139" s="355" t="str">
        <f>IF('Mapa final'!AA142="","",'Mapa final'!AA142)</f>
        <v/>
      </c>
      <c r="K139" s="355" t="str">
        <f t="shared" si="2"/>
        <v/>
      </c>
      <c r="L139" s="355" t="str">
        <f>IF('Mapa final'!AD142="","",'Mapa final'!AD142)</f>
        <v/>
      </c>
      <c r="M139" s="356" t="str">
        <f>IF('Mapa final'!P142="","",'Mapa final'!P142)</f>
        <v/>
      </c>
      <c r="N139" s="427"/>
      <c r="O139" s="427"/>
      <c r="P139" s="427"/>
      <c r="Q139" s="428"/>
    </row>
    <row r="140" spans="1:17" ht="43.5" customHeight="1" x14ac:dyDescent="0.25">
      <c r="A140" s="118" t="s">
        <v>760</v>
      </c>
      <c r="B140" s="797"/>
      <c r="C140" s="799"/>
      <c r="D140" s="800"/>
      <c r="E140" s="799"/>
      <c r="F140" s="801"/>
      <c r="G140" s="801"/>
      <c r="H140" s="802"/>
      <c r="I140" s="355" t="str">
        <f>IF('Mapa final'!Y143="","",'Mapa final'!Y143)</f>
        <v/>
      </c>
      <c r="J140" s="355" t="str">
        <f>IF('Mapa final'!AA143="","",'Mapa final'!AA143)</f>
        <v/>
      </c>
      <c r="K140" s="355" t="str">
        <f t="shared" si="2"/>
        <v/>
      </c>
      <c r="L140" s="355" t="str">
        <f>IF('Mapa final'!AD143="","",'Mapa final'!AD143)</f>
        <v/>
      </c>
      <c r="M140" s="356" t="str">
        <f>IF('Mapa final'!P143="","",'Mapa final'!P143)</f>
        <v/>
      </c>
      <c r="N140" s="427"/>
      <c r="O140" s="427"/>
      <c r="P140" s="427"/>
      <c r="Q140" s="428"/>
    </row>
    <row r="141" spans="1:17" ht="43.5" customHeight="1" x14ac:dyDescent="0.25">
      <c r="A141" s="118" t="s">
        <v>761</v>
      </c>
      <c r="B141" s="797"/>
      <c r="C141" s="799"/>
      <c r="D141" s="800"/>
      <c r="E141" s="799"/>
      <c r="F141" s="801"/>
      <c r="G141" s="801"/>
      <c r="H141" s="802"/>
      <c r="I141" s="355" t="str">
        <f>IF('Mapa final'!Y144="","",'Mapa final'!Y144)</f>
        <v/>
      </c>
      <c r="J141" s="355" t="str">
        <f>IF('Mapa final'!AA144="","",'Mapa final'!AA144)</f>
        <v/>
      </c>
      <c r="K141" s="355" t="str">
        <f t="shared" si="2"/>
        <v/>
      </c>
      <c r="L141" s="355" t="str">
        <f>IF('Mapa final'!AD144="","",'Mapa final'!AD144)</f>
        <v/>
      </c>
      <c r="M141" s="356" t="str">
        <f>IF('Mapa final'!P144="","",'Mapa final'!P144)</f>
        <v/>
      </c>
      <c r="N141" s="427"/>
      <c r="O141" s="427"/>
      <c r="P141" s="427"/>
      <c r="Q141" s="428"/>
    </row>
    <row r="142" spans="1:17" ht="43.5" customHeight="1" x14ac:dyDescent="0.25">
      <c r="A142" s="118" t="s">
        <v>762</v>
      </c>
      <c r="B142" s="797"/>
      <c r="C142" s="799"/>
      <c r="D142" s="800"/>
      <c r="E142" s="799"/>
      <c r="F142" s="801"/>
      <c r="G142" s="801"/>
      <c r="H142" s="802"/>
      <c r="I142" s="355" t="str">
        <f>IF('Mapa final'!Y145="","",'Mapa final'!Y145)</f>
        <v/>
      </c>
      <c r="J142" s="355" t="str">
        <f>IF('Mapa final'!AA145="","",'Mapa final'!AA145)</f>
        <v/>
      </c>
      <c r="K142" s="355" t="str">
        <f t="shared" si="2"/>
        <v/>
      </c>
      <c r="L142" s="355" t="str">
        <f>IF('Mapa final'!AD145="","",'Mapa final'!AD145)</f>
        <v/>
      </c>
      <c r="M142" s="356" t="str">
        <f>IF('Mapa final'!P145="","",'Mapa final'!P145)</f>
        <v/>
      </c>
      <c r="N142" s="427"/>
      <c r="O142" s="427"/>
      <c r="P142" s="427"/>
      <c r="Q142" s="428"/>
    </row>
    <row r="143" spans="1:17" ht="43.5" customHeight="1" x14ac:dyDescent="0.25">
      <c r="A143" s="118" t="s">
        <v>763</v>
      </c>
      <c r="B143" s="797"/>
      <c r="C143" s="799"/>
      <c r="D143" s="800"/>
      <c r="E143" s="799"/>
      <c r="F143" s="801"/>
      <c r="G143" s="801"/>
      <c r="H143" s="802"/>
      <c r="I143" s="355" t="str">
        <f>IF('Mapa final'!Y146="","",'Mapa final'!Y146)</f>
        <v/>
      </c>
      <c r="J143" s="355" t="str">
        <f>IF('Mapa final'!AA146="","",'Mapa final'!AA146)</f>
        <v/>
      </c>
      <c r="K143" s="355" t="str">
        <f t="shared" si="2"/>
        <v/>
      </c>
      <c r="L143" s="355" t="str">
        <f>IF('Mapa final'!AD146="","",'Mapa final'!AD146)</f>
        <v/>
      </c>
      <c r="M143" s="356" t="str">
        <f>IF('Mapa final'!P146="","",'Mapa final'!P146)</f>
        <v/>
      </c>
      <c r="N143" s="427"/>
      <c r="O143" s="427"/>
      <c r="P143" s="427"/>
      <c r="Q143" s="428"/>
    </row>
    <row r="144" spans="1:17" ht="43.5" customHeight="1" x14ac:dyDescent="0.25">
      <c r="A144" s="118" t="s">
        <v>764</v>
      </c>
      <c r="B144" s="797"/>
      <c r="C144" s="799"/>
      <c r="D144" s="800"/>
      <c r="E144" s="799"/>
      <c r="F144" s="801"/>
      <c r="G144" s="801"/>
      <c r="H144" s="802"/>
      <c r="I144" s="355" t="str">
        <f>IF('Mapa final'!Y147="","",'Mapa final'!Y147)</f>
        <v/>
      </c>
      <c r="J144" s="355" t="str">
        <f>IF('Mapa final'!AA147="","",'Mapa final'!AA147)</f>
        <v/>
      </c>
      <c r="K144" s="355" t="str">
        <f t="shared" si="2"/>
        <v/>
      </c>
      <c r="L144" s="355" t="str">
        <f>IF('Mapa final'!AD147="","",'Mapa final'!AD147)</f>
        <v/>
      </c>
      <c r="M144" s="356" t="str">
        <f>IF('Mapa final'!P147="","",'Mapa final'!P147)</f>
        <v/>
      </c>
      <c r="N144" s="427"/>
      <c r="O144" s="427"/>
      <c r="P144" s="427"/>
      <c r="Q144" s="428"/>
    </row>
    <row r="145" spans="1:17" ht="43.5" customHeight="1" x14ac:dyDescent="0.25">
      <c r="A145" s="118" t="s">
        <v>765</v>
      </c>
      <c r="B145" s="796"/>
      <c r="C145" s="798" t="str">
        <f>IF('Mapa final'!E148="","",'Mapa final'!E148)</f>
        <v/>
      </c>
      <c r="D145" s="804"/>
      <c r="E145" s="798" t="str">
        <f>IF('Mapa final'!D148="","",'Mapa final'!D148)</f>
        <v/>
      </c>
      <c r="F145" s="801" t="str">
        <f>IF('Mapa final'!H148="","",'Mapa final'!H148)</f>
        <v/>
      </c>
      <c r="G145" s="801" t="str">
        <f>IF('Mapa final'!L148="","",'Mapa final'!L148)</f>
        <v/>
      </c>
      <c r="H145" s="80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5" t="str">
        <f>IF('Mapa final'!Y148="","",'Mapa final'!Y148)</f>
        <v/>
      </c>
      <c r="J145" s="355" t="str">
        <f>IF('Mapa final'!AA148="","",'Mapa final'!AA148)</f>
        <v/>
      </c>
      <c r="K145" s="355" t="str">
        <f t="shared" si="2"/>
        <v/>
      </c>
      <c r="L145" s="355" t="str">
        <f>IF('Mapa final'!AD148="","",'Mapa final'!AD148)</f>
        <v/>
      </c>
      <c r="M145" s="356" t="str">
        <f>IF('Mapa final'!P148="","",'Mapa final'!P148)</f>
        <v/>
      </c>
      <c r="N145" s="427"/>
      <c r="O145" s="427"/>
      <c r="P145" s="427"/>
      <c r="Q145" s="428"/>
    </row>
    <row r="146" spans="1:17" ht="43.5" customHeight="1" x14ac:dyDescent="0.25">
      <c r="A146" s="118" t="s">
        <v>766</v>
      </c>
      <c r="B146" s="797"/>
      <c r="C146" s="799"/>
      <c r="D146" s="800"/>
      <c r="E146" s="799"/>
      <c r="F146" s="801"/>
      <c r="G146" s="801"/>
      <c r="H146" s="802"/>
      <c r="I146" s="355" t="str">
        <f>IF('Mapa final'!Y149="","",'Mapa final'!Y149)</f>
        <v/>
      </c>
      <c r="J146" s="355" t="str">
        <f>IF('Mapa final'!AA149="","",'Mapa final'!AA149)</f>
        <v/>
      </c>
      <c r="K146" s="355" t="str">
        <f t="shared" si="2"/>
        <v/>
      </c>
      <c r="L146" s="355" t="str">
        <f>IF('Mapa final'!AD149="","",'Mapa final'!AD149)</f>
        <v/>
      </c>
      <c r="M146" s="356" t="str">
        <f>IF('Mapa final'!P149="","",'Mapa final'!P149)</f>
        <v/>
      </c>
      <c r="N146" s="427"/>
      <c r="O146" s="427"/>
      <c r="P146" s="427"/>
      <c r="Q146" s="428"/>
    </row>
    <row r="147" spans="1:17" ht="43.5" customHeight="1" x14ac:dyDescent="0.25">
      <c r="A147" s="118" t="s">
        <v>767</v>
      </c>
      <c r="B147" s="797"/>
      <c r="C147" s="799"/>
      <c r="D147" s="800"/>
      <c r="E147" s="799"/>
      <c r="F147" s="801"/>
      <c r="G147" s="801"/>
      <c r="H147" s="802"/>
      <c r="I147" s="355" t="str">
        <f>IF('Mapa final'!Y150="","",'Mapa final'!Y150)</f>
        <v/>
      </c>
      <c r="J147" s="355" t="str">
        <f>IF('Mapa final'!AA150="","",'Mapa final'!AA150)</f>
        <v/>
      </c>
      <c r="K147" s="355" t="str">
        <f t="shared" si="2"/>
        <v/>
      </c>
      <c r="L147" s="355" t="str">
        <f>IF('Mapa final'!AD150="","",'Mapa final'!AD150)</f>
        <v/>
      </c>
      <c r="M147" s="356" t="str">
        <f>IF('Mapa final'!P150="","",'Mapa final'!P150)</f>
        <v/>
      </c>
      <c r="N147" s="427"/>
      <c r="O147" s="427"/>
      <c r="P147" s="427"/>
      <c r="Q147" s="428"/>
    </row>
    <row r="148" spans="1:17" ht="43.5" customHeight="1" x14ac:dyDescent="0.25">
      <c r="A148" s="118" t="s">
        <v>768</v>
      </c>
      <c r="B148" s="797"/>
      <c r="C148" s="799"/>
      <c r="D148" s="800"/>
      <c r="E148" s="799"/>
      <c r="F148" s="801"/>
      <c r="G148" s="801"/>
      <c r="H148" s="802"/>
      <c r="I148" s="355" t="str">
        <f>IF('Mapa final'!Y151="","",'Mapa final'!Y151)</f>
        <v/>
      </c>
      <c r="J148" s="355" t="str">
        <f>IF('Mapa final'!AA151="","",'Mapa final'!AA151)</f>
        <v/>
      </c>
      <c r="K148" s="355" t="str">
        <f t="shared" si="2"/>
        <v/>
      </c>
      <c r="L148" s="355" t="str">
        <f>IF('Mapa final'!AD151="","",'Mapa final'!AD151)</f>
        <v/>
      </c>
      <c r="M148" s="356" t="str">
        <f>IF('Mapa final'!P151="","",'Mapa final'!P151)</f>
        <v/>
      </c>
      <c r="N148" s="427"/>
      <c r="O148" s="427"/>
      <c r="P148" s="427"/>
      <c r="Q148" s="428"/>
    </row>
    <row r="149" spans="1:17" ht="43.5" customHeight="1" x14ac:dyDescent="0.25">
      <c r="A149" s="118" t="s">
        <v>769</v>
      </c>
      <c r="B149" s="797"/>
      <c r="C149" s="799"/>
      <c r="D149" s="800"/>
      <c r="E149" s="799"/>
      <c r="F149" s="801"/>
      <c r="G149" s="801"/>
      <c r="H149" s="802"/>
      <c r="I149" s="355" t="str">
        <f>IF('Mapa final'!Y152="","",'Mapa final'!Y152)</f>
        <v/>
      </c>
      <c r="J149" s="355" t="str">
        <f>IF('Mapa final'!AA152="","",'Mapa final'!AA152)</f>
        <v/>
      </c>
      <c r="K149" s="355" t="str">
        <f t="shared" si="2"/>
        <v/>
      </c>
      <c r="L149" s="355" t="str">
        <f>IF('Mapa final'!AD152="","",'Mapa final'!AD152)</f>
        <v/>
      </c>
      <c r="M149" s="356" t="str">
        <f>IF('Mapa final'!P152="","",'Mapa final'!P152)</f>
        <v/>
      </c>
      <c r="N149" s="427"/>
      <c r="O149" s="427"/>
      <c r="P149" s="427"/>
      <c r="Q149" s="428"/>
    </row>
    <row r="150" spans="1:17" ht="43.5" customHeight="1" x14ac:dyDescent="0.25">
      <c r="A150" s="118" t="s">
        <v>770</v>
      </c>
      <c r="B150" s="797"/>
      <c r="C150" s="799"/>
      <c r="D150" s="800"/>
      <c r="E150" s="799"/>
      <c r="F150" s="801"/>
      <c r="G150" s="801"/>
      <c r="H150" s="802"/>
      <c r="I150" s="355" t="str">
        <f>IF('Mapa final'!Y153="","",'Mapa final'!Y153)</f>
        <v/>
      </c>
      <c r="J150" s="355" t="str">
        <f>IF('Mapa final'!AA153="","",'Mapa final'!AA153)</f>
        <v/>
      </c>
      <c r="K150" s="355" t="str">
        <f t="shared" si="2"/>
        <v/>
      </c>
      <c r="L150" s="355" t="str">
        <f>IF('Mapa final'!AD153="","",'Mapa final'!AD153)</f>
        <v/>
      </c>
      <c r="M150" s="356" t="str">
        <f>IF('Mapa final'!P153="","",'Mapa final'!P153)</f>
        <v/>
      </c>
      <c r="N150" s="427"/>
      <c r="O150" s="427"/>
      <c r="P150" s="427"/>
      <c r="Q150" s="428"/>
    </row>
    <row r="151" spans="1:17" ht="43.5" customHeight="1" x14ac:dyDescent="0.25">
      <c r="A151" s="118" t="s">
        <v>771</v>
      </c>
      <c r="B151" s="796"/>
      <c r="C151" s="798" t="str">
        <f>IF('Mapa final'!E154="","",'Mapa final'!E154)</f>
        <v/>
      </c>
      <c r="D151" s="804"/>
      <c r="E151" s="798" t="str">
        <f>IF('Mapa final'!D154="","",'Mapa final'!D154)</f>
        <v/>
      </c>
      <c r="F151" s="801" t="str">
        <f>IF('Mapa final'!H154="","",'Mapa final'!H154)</f>
        <v/>
      </c>
      <c r="G151" s="801" t="str">
        <f>IF('Mapa final'!L154="","",'Mapa final'!L154)</f>
        <v/>
      </c>
      <c r="H151" s="80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5" t="str">
        <f>IF('Mapa final'!Y154="","",'Mapa final'!Y154)</f>
        <v/>
      </c>
      <c r="J151" s="355" t="str">
        <f>IF('Mapa final'!AA154="","",'Mapa final'!AA154)</f>
        <v/>
      </c>
      <c r="K151" s="355" t="str">
        <f t="shared" si="2"/>
        <v/>
      </c>
      <c r="L151" s="355" t="str">
        <f>IF('Mapa final'!AD154="","",'Mapa final'!AD154)</f>
        <v/>
      </c>
      <c r="M151" s="356" t="str">
        <f>IF('Mapa final'!P154="","",'Mapa final'!P154)</f>
        <v/>
      </c>
      <c r="N151" s="427"/>
      <c r="O151" s="427"/>
      <c r="P151" s="427"/>
      <c r="Q151" s="428"/>
    </row>
    <row r="152" spans="1:17" ht="43.5" customHeight="1" x14ac:dyDescent="0.25">
      <c r="A152" s="118" t="s">
        <v>772</v>
      </c>
      <c r="B152" s="797"/>
      <c r="C152" s="799"/>
      <c r="D152" s="800"/>
      <c r="E152" s="799"/>
      <c r="F152" s="801"/>
      <c r="G152" s="801"/>
      <c r="H152" s="802"/>
      <c r="I152" s="355" t="str">
        <f>IF('Mapa final'!Y155="","",'Mapa final'!Y155)</f>
        <v/>
      </c>
      <c r="J152" s="355" t="str">
        <f>IF('Mapa final'!AA155="","",'Mapa final'!AA155)</f>
        <v/>
      </c>
      <c r="K152" s="355" t="str">
        <f t="shared" si="2"/>
        <v/>
      </c>
      <c r="L152" s="355" t="str">
        <f>IF('Mapa final'!AD155="","",'Mapa final'!AD155)</f>
        <v/>
      </c>
      <c r="M152" s="356" t="str">
        <f>IF('Mapa final'!P155="","",'Mapa final'!P155)</f>
        <v/>
      </c>
      <c r="N152" s="427"/>
      <c r="O152" s="427"/>
      <c r="P152" s="427"/>
      <c r="Q152" s="428"/>
    </row>
    <row r="153" spans="1:17" ht="43.5" customHeight="1" x14ac:dyDescent="0.25">
      <c r="A153" s="118" t="s">
        <v>773</v>
      </c>
      <c r="B153" s="797"/>
      <c r="C153" s="799"/>
      <c r="D153" s="800"/>
      <c r="E153" s="799"/>
      <c r="F153" s="801"/>
      <c r="G153" s="801"/>
      <c r="H153" s="802"/>
      <c r="I153" s="355" t="str">
        <f>IF('Mapa final'!Y156="","",'Mapa final'!Y156)</f>
        <v/>
      </c>
      <c r="J153" s="355" t="str">
        <f>IF('Mapa final'!AA156="","",'Mapa final'!AA156)</f>
        <v/>
      </c>
      <c r="K153" s="355" t="str">
        <f t="shared" si="2"/>
        <v/>
      </c>
      <c r="L153" s="355" t="str">
        <f>IF('Mapa final'!AD156="","",'Mapa final'!AD156)</f>
        <v/>
      </c>
      <c r="M153" s="356" t="str">
        <f>IF('Mapa final'!P156="","",'Mapa final'!P156)</f>
        <v/>
      </c>
      <c r="N153" s="427"/>
      <c r="O153" s="427"/>
      <c r="P153" s="427"/>
      <c r="Q153" s="428"/>
    </row>
    <row r="154" spans="1:17" ht="43.5" customHeight="1" x14ac:dyDescent="0.25">
      <c r="A154" s="118" t="s">
        <v>774</v>
      </c>
      <c r="B154" s="797"/>
      <c r="C154" s="799"/>
      <c r="D154" s="800"/>
      <c r="E154" s="799"/>
      <c r="F154" s="801"/>
      <c r="G154" s="801"/>
      <c r="H154" s="802"/>
      <c r="I154" s="355" t="str">
        <f>IF('Mapa final'!Y157="","",'Mapa final'!Y157)</f>
        <v/>
      </c>
      <c r="J154" s="355" t="str">
        <f>IF('Mapa final'!AA157="","",'Mapa final'!AA157)</f>
        <v/>
      </c>
      <c r="K154" s="355" t="str">
        <f t="shared" si="2"/>
        <v/>
      </c>
      <c r="L154" s="355" t="str">
        <f>IF('Mapa final'!AD157="","",'Mapa final'!AD157)</f>
        <v/>
      </c>
      <c r="M154" s="356" t="str">
        <f>IF('Mapa final'!P157="","",'Mapa final'!P157)</f>
        <v/>
      </c>
      <c r="N154" s="427"/>
      <c r="O154" s="427"/>
      <c r="P154" s="427"/>
      <c r="Q154" s="428"/>
    </row>
    <row r="155" spans="1:17" ht="43.5" customHeight="1" x14ac:dyDescent="0.25">
      <c r="A155" s="118" t="s">
        <v>775</v>
      </c>
      <c r="B155" s="797"/>
      <c r="C155" s="799"/>
      <c r="D155" s="800"/>
      <c r="E155" s="799"/>
      <c r="F155" s="801"/>
      <c r="G155" s="801"/>
      <c r="H155" s="802"/>
      <c r="I155" s="355" t="str">
        <f>IF('Mapa final'!Y158="","",'Mapa final'!Y158)</f>
        <v/>
      </c>
      <c r="J155" s="355" t="str">
        <f>IF('Mapa final'!AA158="","",'Mapa final'!AA158)</f>
        <v/>
      </c>
      <c r="K155" s="355" t="str">
        <f t="shared" si="2"/>
        <v/>
      </c>
      <c r="L155" s="355" t="str">
        <f>IF('Mapa final'!AD158="","",'Mapa final'!AD158)</f>
        <v/>
      </c>
      <c r="M155" s="356" t="str">
        <f>IF('Mapa final'!P158="","",'Mapa final'!P158)</f>
        <v/>
      </c>
      <c r="N155" s="427"/>
      <c r="O155" s="427"/>
      <c r="P155" s="427"/>
      <c r="Q155" s="428"/>
    </row>
    <row r="156" spans="1:17" ht="43.5" customHeight="1" x14ac:dyDescent="0.25">
      <c r="A156" s="118" t="s">
        <v>776</v>
      </c>
      <c r="B156" s="797"/>
      <c r="C156" s="799"/>
      <c r="D156" s="800"/>
      <c r="E156" s="799"/>
      <c r="F156" s="801"/>
      <c r="G156" s="801"/>
      <c r="H156" s="802"/>
      <c r="I156" s="355" t="str">
        <f>IF('Mapa final'!Y159="","",'Mapa final'!Y159)</f>
        <v/>
      </c>
      <c r="J156" s="355" t="str">
        <f>IF('Mapa final'!AA159="","",'Mapa final'!AA159)</f>
        <v/>
      </c>
      <c r="K156" s="355" t="str">
        <f t="shared" si="2"/>
        <v/>
      </c>
      <c r="L156" s="355" t="str">
        <f>IF('Mapa final'!AD159="","",'Mapa final'!AD159)</f>
        <v/>
      </c>
      <c r="M156" s="356" t="str">
        <f>IF('Mapa final'!P159="","",'Mapa final'!P159)</f>
        <v/>
      </c>
      <c r="N156" s="427"/>
      <c r="O156" s="427"/>
      <c r="P156" s="427"/>
      <c r="Q156" s="428"/>
    </row>
    <row r="157" spans="1:17" ht="43.5" customHeight="1" x14ac:dyDescent="0.25">
      <c r="A157" s="118" t="s">
        <v>777</v>
      </c>
      <c r="B157" s="796"/>
      <c r="C157" s="798" t="str">
        <f>IF('Mapa final'!E160="","",'Mapa final'!E160)</f>
        <v/>
      </c>
      <c r="D157" s="804"/>
      <c r="E157" s="798" t="str">
        <f>IF('Mapa final'!D160="","",'Mapa final'!D160)</f>
        <v/>
      </c>
      <c r="F157" s="801" t="str">
        <f>IF('Mapa final'!H160="","",'Mapa final'!H160)</f>
        <v/>
      </c>
      <c r="G157" s="801" t="str">
        <f>IF('Mapa final'!L160="","",'Mapa final'!L160)</f>
        <v/>
      </c>
      <c r="H157" s="80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5" t="str">
        <f>IF('Mapa final'!Y160="","",'Mapa final'!Y160)</f>
        <v/>
      </c>
      <c r="J157" s="355" t="str">
        <f>IF('Mapa final'!AA160="","",'Mapa final'!AA160)</f>
        <v/>
      </c>
      <c r="K157" s="355" t="str">
        <f t="shared" si="2"/>
        <v/>
      </c>
      <c r="L157" s="355" t="str">
        <f>IF('Mapa final'!AD160="","",'Mapa final'!AD160)</f>
        <v/>
      </c>
      <c r="M157" s="356" t="str">
        <f>IF('Mapa final'!P160="","",'Mapa final'!P160)</f>
        <v/>
      </c>
      <c r="N157" s="427"/>
      <c r="O157" s="427"/>
      <c r="P157" s="427"/>
      <c r="Q157" s="428"/>
    </row>
    <row r="158" spans="1:17" ht="43.5" customHeight="1" x14ac:dyDescent="0.25">
      <c r="A158" s="118" t="s">
        <v>778</v>
      </c>
      <c r="B158" s="797"/>
      <c r="C158" s="799"/>
      <c r="D158" s="800"/>
      <c r="E158" s="799"/>
      <c r="F158" s="801"/>
      <c r="G158" s="801"/>
      <c r="H158" s="802"/>
      <c r="I158" s="355" t="str">
        <f>IF('Mapa final'!Y161="","",'Mapa final'!Y161)</f>
        <v/>
      </c>
      <c r="J158" s="355" t="str">
        <f>IF('Mapa final'!AA161="","",'Mapa final'!AA161)</f>
        <v/>
      </c>
      <c r="K158" s="355" t="str">
        <f t="shared" si="2"/>
        <v/>
      </c>
      <c r="L158" s="355" t="str">
        <f>IF('Mapa final'!AD161="","",'Mapa final'!AD161)</f>
        <v/>
      </c>
      <c r="M158" s="356" t="str">
        <f>IF('Mapa final'!P161="","",'Mapa final'!P161)</f>
        <v/>
      </c>
      <c r="N158" s="427"/>
      <c r="O158" s="427"/>
      <c r="P158" s="427"/>
      <c r="Q158" s="428"/>
    </row>
    <row r="159" spans="1:17" ht="43.5" customHeight="1" x14ac:dyDescent="0.25">
      <c r="A159" s="118" t="s">
        <v>779</v>
      </c>
      <c r="B159" s="797"/>
      <c r="C159" s="799"/>
      <c r="D159" s="800"/>
      <c r="E159" s="799"/>
      <c r="F159" s="801"/>
      <c r="G159" s="801"/>
      <c r="H159" s="802"/>
      <c r="I159" s="355" t="str">
        <f>IF('Mapa final'!Y162="","",'Mapa final'!Y162)</f>
        <v/>
      </c>
      <c r="J159" s="355" t="str">
        <f>IF('Mapa final'!AA162="","",'Mapa final'!AA162)</f>
        <v/>
      </c>
      <c r="K159" s="355" t="str">
        <f t="shared" si="2"/>
        <v/>
      </c>
      <c r="L159" s="355" t="str">
        <f>IF('Mapa final'!AD162="","",'Mapa final'!AD162)</f>
        <v/>
      </c>
      <c r="M159" s="356" t="str">
        <f>IF('Mapa final'!P162="","",'Mapa final'!P162)</f>
        <v/>
      </c>
      <c r="N159" s="427"/>
      <c r="O159" s="427"/>
      <c r="P159" s="427"/>
      <c r="Q159" s="428"/>
    </row>
    <row r="160" spans="1:17" ht="43.5" customHeight="1" x14ac:dyDescent="0.25">
      <c r="A160" s="118" t="s">
        <v>780</v>
      </c>
      <c r="B160" s="797"/>
      <c r="C160" s="799"/>
      <c r="D160" s="800"/>
      <c r="E160" s="799"/>
      <c r="F160" s="801"/>
      <c r="G160" s="801"/>
      <c r="H160" s="802"/>
      <c r="I160" s="355" t="str">
        <f>IF('Mapa final'!Y163="","",'Mapa final'!Y163)</f>
        <v/>
      </c>
      <c r="J160" s="355" t="str">
        <f>IF('Mapa final'!AA163="","",'Mapa final'!AA163)</f>
        <v/>
      </c>
      <c r="K160" s="355" t="str">
        <f t="shared" si="2"/>
        <v/>
      </c>
      <c r="L160" s="355" t="str">
        <f>IF('Mapa final'!AD163="","",'Mapa final'!AD163)</f>
        <v/>
      </c>
      <c r="M160" s="356" t="str">
        <f>IF('Mapa final'!P163="","",'Mapa final'!P163)</f>
        <v/>
      </c>
      <c r="N160" s="427"/>
      <c r="O160" s="427"/>
      <c r="P160" s="427"/>
      <c r="Q160" s="428"/>
    </row>
    <row r="161" spans="1:17" ht="43.5" customHeight="1" x14ac:dyDescent="0.25">
      <c r="A161" s="118" t="s">
        <v>781</v>
      </c>
      <c r="B161" s="797"/>
      <c r="C161" s="799"/>
      <c r="D161" s="800"/>
      <c r="E161" s="799"/>
      <c r="F161" s="801"/>
      <c r="G161" s="801"/>
      <c r="H161" s="802"/>
      <c r="I161" s="355" t="str">
        <f>IF('Mapa final'!Y164="","",'Mapa final'!Y164)</f>
        <v/>
      </c>
      <c r="J161" s="355" t="str">
        <f>IF('Mapa final'!AA164="","",'Mapa final'!AA164)</f>
        <v/>
      </c>
      <c r="K161" s="355" t="str">
        <f t="shared" si="2"/>
        <v/>
      </c>
      <c r="L161" s="355" t="str">
        <f>IF('Mapa final'!AD164="","",'Mapa final'!AD164)</f>
        <v/>
      </c>
      <c r="M161" s="356" t="str">
        <f>IF('Mapa final'!P164="","",'Mapa final'!P164)</f>
        <v/>
      </c>
      <c r="N161" s="427"/>
      <c r="O161" s="427"/>
      <c r="P161" s="427"/>
      <c r="Q161" s="428"/>
    </row>
    <row r="162" spans="1:17" ht="43.5" customHeight="1" x14ac:dyDescent="0.25">
      <c r="A162" s="118" t="s">
        <v>782</v>
      </c>
      <c r="B162" s="797"/>
      <c r="C162" s="799"/>
      <c r="D162" s="800"/>
      <c r="E162" s="799"/>
      <c r="F162" s="801"/>
      <c r="G162" s="801"/>
      <c r="H162" s="802"/>
      <c r="I162" s="355" t="str">
        <f>IF('Mapa final'!Y165="","",'Mapa final'!Y165)</f>
        <v/>
      </c>
      <c r="J162" s="355" t="str">
        <f>IF('Mapa final'!AA165="","",'Mapa final'!AA165)</f>
        <v/>
      </c>
      <c r="K162" s="355" t="str">
        <f t="shared" si="2"/>
        <v/>
      </c>
      <c r="L162" s="355" t="str">
        <f>IF('Mapa final'!AD165="","",'Mapa final'!AD165)</f>
        <v/>
      </c>
      <c r="M162" s="356" t="str">
        <f>IF('Mapa final'!P165="","",'Mapa final'!P165)</f>
        <v/>
      </c>
      <c r="N162" s="427"/>
      <c r="O162" s="427"/>
      <c r="P162" s="427"/>
      <c r="Q162" s="428"/>
    </row>
    <row r="163" spans="1:17" ht="43.5" customHeight="1" x14ac:dyDescent="0.25">
      <c r="A163" s="118" t="s">
        <v>783</v>
      </c>
      <c r="B163" s="796"/>
      <c r="C163" s="798" t="str">
        <f>IF('Mapa final'!E166="","",'Mapa final'!E166)</f>
        <v/>
      </c>
      <c r="D163" s="804"/>
      <c r="E163" s="798" t="str">
        <f>IF('Mapa final'!D166="","",'Mapa final'!D166)</f>
        <v/>
      </c>
      <c r="F163" s="801" t="str">
        <f>IF('Mapa final'!H166="","",'Mapa final'!H166)</f>
        <v/>
      </c>
      <c r="G163" s="801" t="str">
        <f>IF('Mapa final'!L166="","",'Mapa final'!L166)</f>
        <v/>
      </c>
      <c r="H163" s="80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5" t="str">
        <f>IF('Mapa final'!Y166="","",'Mapa final'!Y166)</f>
        <v/>
      </c>
      <c r="J163" s="355" t="str">
        <f>IF('Mapa final'!AA166="","",'Mapa final'!AA166)</f>
        <v/>
      </c>
      <c r="K163" s="355" t="str">
        <f t="shared" si="2"/>
        <v/>
      </c>
      <c r="L163" s="355" t="str">
        <f>IF('Mapa final'!AD166="","",'Mapa final'!AD166)</f>
        <v/>
      </c>
      <c r="M163" s="356" t="str">
        <f>IF('Mapa final'!P166="","",'Mapa final'!P166)</f>
        <v/>
      </c>
      <c r="N163" s="427"/>
      <c r="O163" s="427"/>
      <c r="P163" s="427"/>
      <c r="Q163" s="428"/>
    </row>
    <row r="164" spans="1:17" ht="43.5" customHeight="1" x14ac:dyDescent="0.25">
      <c r="A164" s="118" t="s">
        <v>784</v>
      </c>
      <c r="B164" s="797"/>
      <c r="C164" s="799"/>
      <c r="D164" s="800"/>
      <c r="E164" s="799"/>
      <c r="F164" s="801"/>
      <c r="G164" s="801"/>
      <c r="H164" s="802"/>
      <c r="I164" s="355" t="str">
        <f>IF('Mapa final'!Y167="","",'Mapa final'!Y167)</f>
        <v/>
      </c>
      <c r="J164" s="355" t="str">
        <f>IF('Mapa final'!AA167="","",'Mapa final'!AA167)</f>
        <v/>
      </c>
      <c r="K164" s="355" t="str">
        <f t="shared" si="2"/>
        <v/>
      </c>
      <c r="L164" s="355" t="str">
        <f>IF('Mapa final'!AD167="","",'Mapa final'!AD167)</f>
        <v/>
      </c>
      <c r="M164" s="356" t="str">
        <f>IF('Mapa final'!P167="","",'Mapa final'!P167)</f>
        <v/>
      </c>
      <c r="N164" s="427"/>
      <c r="O164" s="427"/>
      <c r="P164" s="427"/>
      <c r="Q164" s="428"/>
    </row>
    <row r="165" spans="1:17" ht="43.5" customHeight="1" x14ac:dyDescent="0.25">
      <c r="A165" s="118" t="s">
        <v>785</v>
      </c>
      <c r="B165" s="797"/>
      <c r="C165" s="799"/>
      <c r="D165" s="800"/>
      <c r="E165" s="799"/>
      <c r="F165" s="801"/>
      <c r="G165" s="801"/>
      <c r="H165" s="802"/>
      <c r="I165" s="355" t="str">
        <f>IF('Mapa final'!Y168="","",'Mapa final'!Y168)</f>
        <v/>
      </c>
      <c r="J165" s="355" t="str">
        <f>IF('Mapa final'!AA168="","",'Mapa final'!AA168)</f>
        <v/>
      </c>
      <c r="K165" s="355" t="str">
        <f t="shared" si="2"/>
        <v/>
      </c>
      <c r="L165" s="355" t="str">
        <f>IF('Mapa final'!AD168="","",'Mapa final'!AD168)</f>
        <v/>
      </c>
      <c r="M165" s="356" t="str">
        <f>IF('Mapa final'!P168="","",'Mapa final'!P168)</f>
        <v/>
      </c>
      <c r="N165" s="427"/>
      <c r="O165" s="427"/>
      <c r="P165" s="427"/>
      <c r="Q165" s="428"/>
    </row>
    <row r="166" spans="1:17" ht="43.5" customHeight="1" x14ac:dyDescent="0.25">
      <c r="A166" s="118" t="s">
        <v>786</v>
      </c>
      <c r="B166" s="797"/>
      <c r="C166" s="799"/>
      <c r="D166" s="800"/>
      <c r="E166" s="799"/>
      <c r="F166" s="801"/>
      <c r="G166" s="801"/>
      <c r="H166" s="802"/>
      <c r="I166" s="355" t="str">
        <f>IF('Mapa final'!Y169="","",'Mapa final'!Y169)</f>
        <v/>
      </c>
      <c r="J166" s="355" t="str">
        <f>IF('Mapa final'!AA169="","",'Mapa final'!AA169)</f>
        <v/>
      </c>
      <c r="K166" s="355" t="str">
        <f t="shared" si="2"/>
        <v/>
      </c>
      <c r="L166" s="355" t="str">
        <f>IF('Mapa final'!AD169="","",'Mapa final'!AD169)</f>
        <v/>
      </c>
      <c r="M166" s="356" t="str">
        <f>IF('Mapa final'!P169="","",'Mapa final'!P169)</f>
        <v/>
      </c>
      <c r="N166" s="427"/>
      <c r="O166" s="427"/>
      <c r="P166" s="427"/>
      <c r="Q166" s="428"/>
    </row>
    <row r="167" spans="1:17" ht="43.5" customHeight="1" x14ac:dyDescent="0.25">
      <c r="A167" s="118" t="s">
        <v>787</v>
      </c>
      <c r="B167" s="797"/>
      <c r="C167" s="799"/>
      <c r="D167" s="800"/>
      <c r="E167" s="799"/>
      <c r="F167" s="801"/>
      <c r="G167" s="801"/>
      <c r="H167" s="802"/>
      <c r="I167" s="355" t="str">
        <f>IF('Mapa final'!Y170="","",'Mapa final'!Y170)</f>
        <v/>
      </c>
      <c r="J167" s="355" t="str">
        <f>IF('Mapa final'!AA170="","",'Mapa final'!AA170)</f>
        <v/>
      </c>
      <c r="K167" s="355" t="str">
        <f t="shared" si="2"/>
        <v/>
      </c>
      <c r="L167" s="355" t="str">
        <f>IF('Mapa final'!AD170="","",'Mapa final'!AD170)</f>
        <v/>
      </c>
      <c r="M167" s="356" t="str">
        <f>IF('Mapa final'!P170="","",'Mapa final'!P170)</f>
        <v/>
      </c>
      <c r="N167" s="427"/>
      <c r="O167" s="427"/>
      <c r="P167" s="427"/>
      <c r="Q167" s="428"/>
    </row>
    <row r="168" spans="1:17" ht="43.5" customHeight="1" x14ac:dyDescent="0.25">
      <c r="A168" s="118" t="s">
        <v>788</v>
      </c>
      <c r="B168" s="797"/>
      <c r="C168" s="799"/>
      <c r="D168" s="800"/>
      <c r="E168" s="799"/>
      <c r="F168" s="801"/>
      <c r="G168" s="801"/>
      <c r="H168" s="802"/>
      <c r="I168" s="355" t="str">
        <f>IF('Mapa final'!Y171="","",'Mapa final'!Y171)</f>
        <v/>
      </c>
      <c r="J168" s="355" t="str">
        <f>IF('Mapa final'!AA171="","",'Mapa final'!AA171)</f>
        <v/>
      </c>
      <c r="K168" s="355" t="str">
        <f t="shared" si="2"/>
        <v/>
      </c>
      <c r="L168" s="355" t="str">
        <f>IF('Mapa final'!AD171="","",'Mapa final'!AD171)</f>
        <v/>
      </c>
      <c r="M168" s="356" t="str">
        <f>IF('Mapa final'!P171="","",'Mapa final'!P171)</f>
        <v/>
      </c>
      <c r="N168" s="427"/>
      <c r="O168" s="427"/>
      <c r="P168" s="427"/>
      <c r="Q168" s="428"/>
    </row>
    <row r="169" spans="1:17" ht="43.5" customHeight="1" x14ac:dyDescent="0.25">
      <c r="A169" s="118" t="s">
        <v>789</v>
      </c>
      <c r="B169" s="796"/>
      <c r="C169" s="798" t="str">
        <f>IF('Mapa final'!E172="","",'Mapa final'!E172)</f>
        <v/>
      </c>
      <c r="D169" s="804"/>
      <c r="E169" s="798" t="str">
        <f>IF('Mapa final'!D172="","",'Mapa final'!D172)</f>
        <v/>
      </c>
      <c r="F169" s="801" t="str">
        <f>IF('Mapa final'!H172="","",'Mapa final'!H172)</f>
        <v/>
      </c>
      <c r="G169" s="801" t="str">
        <f>IF('Mapa final'!L172="","",'Mapa final'!L172)</f>
        <v/>
      </c>
      <c r="H169" s="80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5" t="str">
        <f>IF('Mapa final'!Y172="","",'Mapa final'!Y172)</f>
        <v/>
      </c>
      <c r="J169" s="355" t="str">
        <f>IF('Mapa final'!AA172="","",'Mapa final'!AA172)</f>
        <v/>
      </c>
      <c r="K169" s="355" t="str">
        <f t="shared" si="2"/>
        <v/>
      </c>
      <c r="L169" s="355" t="str">
        <f>IF('Mapa final'!AD172="","",'Mapa final'!AD172)</f>
        <v/>
      </c>
      <c r="M169" s="356" t="str">
        <f>IF('Mapa final'!P172="","",'Mapa final'!P172)</f>
        <v/>
      </c>
      <c r="N169" s="427"/>
      <c r="O169" s="427"/>
      <c r="P169" s="427"/>
      <c r="Q169" s="428"/>
    </row>
    <row r="170" spans="1:17" ht="43.5" customHeight="1" x14ac:dyDescent="0.25">
      <c r="A170" s="118" t="s">
        <v>790</v>
      </c>
      <c r="B170" s="797"/>
      <c r="C170" s="799"/>
      <c r="D170" s="800"/>
      <c r="E170" s="799"/>
      <c r="F170" s="801"/>
      <c r="G170" s="801"/>
      <c r="H170" s="802"/>
      <c r="I170" s="355" t="str">
        <f>IF('Mapa final'!Y173="","",'Mapa final'!Y173)</f>
        <v/>
      </c>
      <c r="J170" s="355" t="str">
        <f>IF('Mapa final'!AA173="","",'Mapa final'!AA173)</f>
        <v/>
      </c>
      <c r="K170" s="355" t="str">
        <f t="shared" si="2"/>
        <v/>
      </c>
      <c r="L170" s="355" t="str">
        <f>IF('Mapa final'!AD173="","",'Mapa final'!AD173)</f>
        <v/>
      </c>
      <c r="M170" s="356" t="str">
        <f>IF('Mapa final'!P173="","",'Mapa final'!P173)</f>
        <v/>
      </c>
      <c r="N170" s="427"/>
      <c r="O170" s="427"/>
      <c r="P170" s="427"/>
      <c r="Q170" s="428"/>
    </row>
    <row r="171" spans="1:17" ht="43.5" customHeight="1" x14ac:dyDescent="0.25">
      <c r="A171" s="118" t="s">
        <v>791</v>
      </c>
      <c r="B171" s="797"/>
      <c r="C171" s="799"/>
      <c r="D171" s="800"/>
      <c r="E171" s="799"/>
      <c r="F171" s="801"/>
      <c r="G171" s="801"/>
      <c r="H171" s="802"/>
      <c r="I171" s="355" t="str">
        <f>IF('Mapa final'!Y174="","",'Mapa final'!Y174)</f>
        <v/>
      </c>
      <c r="J171" s="355" t="str">
        <f>IF('Mapa final'!AA174="","",'Mapa final'!AA174)</f>
        <v/>
      </c>
      <c r="K171" s="355" t="str">
        <f t="shared" si="2"/>
        <v/>
      </c>
      <c r="L171" s="355" t="str">
        <f>IF('Mapa final'!AD174="","",'Mapa final'!AD174)</f>
        <v/>
      </c>
      <c r="M171" s="356" t="str">
        <f>IF('Mapa final'!P174="","",'Mapa final'!P174)</f>
        <v/>
      </c>
      <c r="N171" s="427"/>
      <c r="O171" s="427"/>
      <c r="P171" s="427"/>
      <c r="Q171" s="428"/>
    </row>
    <row r="172" spans="1:17" ht="43.5" customHeight="1" x14ac:dyDescent="0.25">
      <c r="A172" s="118" t="s">
        <v>792</v>
      </c>
      <c r="B172" s="797"/>
      <c r="C172" s="799"/>
      <c r="D172" s="800"/>
      <c r="E172" s="799"/>
      <c r="F172" s="801"/>
      <c r="G172" s="801"/>
      <c r="H172" s="802"/>
      <c r="I172" s="355" t="str">
        <f>IF('Mapa final'!Y175="","",'Mapa final'!Y175)</f>
        <v/>
      </c>
      <c r="J172" s="355" t="str">
        <f>IF('Mapa final'!AA175="","",'Mapa final'!AA175)</f>
        <v/>
      </c>
      <c r="K172" s="355" t="str">
        <f t="shared" si="2"/>
        <v/>
      </c>
      <c r="L172" s="355" t="str">
        <f>IF('Mapa final'!AD175="","",'Mapa final'!AD175)</f>
        <v/>
      </c>
      <c r="M172" s="356" t="str">
        <f>IF('Mapa final'!P175="","",'Mapa final'!P175)</f>
        <v/>
      </c>
      <c r="N172" s="427"/>
      <c r="O172" s="427"/>
      <c r="P172" s="427"/>
      <c r="Q172" s="428"/>
    </row>
    <row r="173" spans="1:17" ht="43.5" customHeight="1" x14ac:dyDescent="0.25">
      <c r="A173" s="118" t="s">
        <v>793</v>
      </c>
      <c r="B173" s="797"/>
      <c r="C173" s="799"/>
      <c r="D173" s="800"/>
      <c r="E173" s="799"/>
      <c r="F173" s="801"/>
      <c r="G173" s="801"/>
      <c r="H173" s="802"/>
      <c r="I173" s="355" t="str">
        <f>IF('Mapa final'!Y176="","",'Mapa final'!Y176)</f>
        <v/>
      </c>
      <c r="J173" s="355" t="str">
        <f>IF('Mapa final'!AA176="","",'Mapa final'!AA176)</f>
        <v/>
      </c>
      <c r="K173" s="355" t="str">
        <f t="shared" si="2"/>
        <v/>
      </c>
      <c r="L173" s="355" t="str">
        <f>IF('Mapa final'!AD176="","",'Mapa final'!AD176)</f>
        <v/>
      </c>
      <c r="M173" s="356" t="str">
        <f>IF('Mapa final'!P176="","",'Mapa final'!P176)</f>
        <v/>
      </c>
      <c r="N173" s="427"/>
      <c r="O173" s="427"/>
      <c r="P173" s="427"/>
      <c r="Q173" s="428"/>
    </row>
    <row r="174" spans="1:17" ht="43.5" customHeight="1" x14ac:dyDescent="0.25">
      <c r="A174" s="118" t="s">
        <v>794</v>
      </c>
      <c r="B174" s="797"/>
      <c r="C174" s="799"/>
      <c r="D174" s="800"/>
      <c r="E174" s="799"/>
      <c r="F174" s="801"/>
      <c r="G174" s="801"/>
      <c r="H174" s="802"/>
      <c r="I174" s="355" t="str">
        <f>IF('Mapa final'!Y177="","",'Mapa final'!Y177)</f>
        <v/>
      </c>
      <c r="J174" s="355" t="str">
        <f>IF('Mapa final'!AA177="","",'Mapa final'!AA177)</f>
        <v/>
      </c>
      <c r="K174" s="355" t="str">
        <f t="shared" si="2"/>
        <v/>
      </c>
      <c r="L174" s="355" t="str">
        <f>IF('Mapa final'!AD177="","",'Mapa final'!AD177)</f>
        <v/>
      </c>
      <c r="M174" s="356" t="str">
        <f>IF('Mapa final'!P177="","",'Mapa final'!P177)</f>
        <v/>
      </c>
      <c r="N174" s="427"/>
      <c r="O174" s="427"/>
      <c r="P174" s="427"/>
      <c r="Q174" s="428"/>
    </row>
    <row r="175" spans="1:17" ht="43.5" customHeight="1" x14ac:dyDescent="0.25">
      <c r="A175" s="118" t="s">
        <v>795</v>
      </c>
      <c r="B175" s="796"/>
      <c r="C175" s="798" t="str">
        <f>IF('Mapa final'!E178="","",'Mapa final'!E178)</f>
        <v/>
      </c>
      <c r="D175" s="804"/>
      <c r="E175" s="798" t="str">
        <f>IF('Mapa final'!D178="","",'Mapa final'!D178)</f>
        <v/>
      </c>
      <c r="F175" s="801" t="str">
        <f>IF('Mapa final'!H178="","",'Mapa final'!H178)</f>
        <v/>
      </c>
      <c r="G175" s="801" t="str">
        <f>IF('Mapa final'!L178="","",'Mapa final'!L178)</f>
        <v/>
      </c>
      <c r="H175" s="80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5" t="str">
        <f>IF('Mapa final'!Y178="","",'Mapa final'!Y178)</f>
        <v/>
      </c>
      <c r="J175" s="355" t="str">
        <f>IF('Mapa final'!AA178="","",'Mapa final'!AA178)</f>
        <v/>
      </c>
      <c r="K175" s="355" t="str">
        <f t="shared" si="2"/>
        <v/>
      </c>
      <c r="L175" s="355" t="str">
        <f>IF('Mapa final'!AD178="","",'Mapa final'!AD178)</f>
        <v/>
      </c>
      <c r="M175" s="356" t="str">
        <f>IF('Mapa final'!P178="","",'Mapa final'!P178)</f>
        <v/>
      </c>
      <c r="N175" s="427"/>
      <c r="O175" s="427"/>
      <c r="P175" s="427"/>
      <c r="Q175" s="428"/>
    </row>
    <row r="176" spans="1:17" ht="43.5" customHeight="1" x14ac:dyDescent="0.25">
      <c r="A176" s="118" t="s">
        <v>796</v>
      </c>
      <c r="B176" s="797"/>
      <c r="C176" s="799"/>
      <c r="D176" s="800"/>
      <c r="E176" s="799"/>
      <c r="F176" s="801"/>
      <c r="G176" s="801"/>
      <c r="H176" s="802"/>
      <c r="I176" s="355" t="str">
        <f>IF('Mapa final'!Y179="","",'Mapa final'!Y179)</f>
        <v/>
      </c>
      <c r="J176" s="355" t="str">
        <f>IF('Mapa final'!AA179="","",'Mapa final'!AA179)</f>
        <v/>
      </c>
      <c r="K176" s="355" t="str">
        <f t="shared" si="2"/>
        <v/>
      </c>
      <c r="L176" s="355" t="str">
        <f>IF('Mapa final'!AD179="","",'Mapa final'!AD179)</f>
        <v/>
      </c>
      <c r="M176" s="356" t="str">
        <f>IF('Mapa final'!P179="","",'Mapa final'!P179)</f>
        <v/>
      </c>
      <c r="N176" s="427"/>
      <c r="O176" s="427"/>
      <c r="P176" s="427"/>
      <c r="Q176" s="428"/>
    </row>
    <row r="177" spans="1:17" ht="43.5" customHeight="1" x14ac:dyDescent="0.25">
      <c r="A177" s="118" t="s">
        <v>797</v>
      </c>
      <c r="B177" s="797"/>
      <c r="C177" s="799"/>
      <c r="D177" s="800"/>
      <c r="E177" s="799"/>
      <c r="F177" s="801"/>
      <c r="G177" s="801"/>
      <c r="H177" s="802"/>
      <c r="I177" s="355" t="str">
        <f>IF('Mapa final'!Y180="","",'Mapa final'!Y180)</f>
        <v/>
      </c>
      <c r="J177" s="355" t="str">
        <f>IF('Mapa final'!AA180="","",'Mapa final'!AA180)</f>
        <v/>
      </c>
      <c r="K177" s="355" t="str">
        <f t="shared" si="2"/>
        <v/>
      </c>
      <c r="L177" s="355" t="str">
        <f>IF('Mapa final'!AD180="","",'Mapa final'!AD180)</f>
        <v/>
      </c>
      <c r="M177" s="356" t="str">
        <f>IF('Mapa final'!P180="","",'Mapa final'!P180)</f>
        <v/>
      </c>
      <c r="N177" s="427"/>
      <c r="O177" s="427"/>
      <c r="P177" s="427"/>
      <c r="Q177" s="428"/>
    </row>
    <row r="178" spans="1:17" ht="43.5" customHeight="1" x14ac:dyDescent="0.25">
      <c r="A178" s="118" t="s">
        <v>798</v>
      </c>
      <c r="B178" s="797"/>
      <c r="C178" s="799"/>
      <c r="D178" s="800"/>
      <c r="E178" s="799"/>
      <c r="F178" s="801"/>
      <c r="G178" s="801"/>
      <c r="H178" s="802"/>
      <c r="I178" s="355" t="str">
        <f>IF('Mapa final'!Y181="","",'Mapa final'!Y181)</f>
        <v/>
      </c>
      <c r="J178" s="355" t="str">
        <f>IF('Mapa final'!AA181="","",'Mapa final'!AA181)</f>
        <v/>
      </c>
      <c r="K178" s="355" t="str">
        <f t="shared" si="2"/>
        <v/>
      </c>
      <c r="L178" s="355" t="str">
        <f>IF('Mapa final'!AD181="","",'Mapa final'!AD181)</f>
        <v/>
      </c>
      <c r="M178" s="356" t="str">
        <f>IF('Mapa final'!P181="","",'Mapa final'!P181)</f>
        <v/>
      </c>
      <c r="N178" s="427"/>
      <c r="O178" s="427"/>
      <c r="P178" s="427"/>
      <c r="Q178" s="428"/>
    </row>
    <row r="179" spans="1:17" ht="43.5" customHeight="1" x14ac:dyDescent="0.25">
      <c r="A179" s="118" t="s">
        <v>799</v>
      </c>
      <c r="B179" s="797"/>
      <c r="C179" s="799"/>
      <c r="D179" s="800"/>
      <c r="E179" s="799"/>
      <c r="F179" s="801"/>
      <c r="G179" s="801"/>
      <c r="H179" s="802"/>
      <c r="I179" s="355" t="str">
        <f>IF('Mapa final'!Y182="","",'Mapa final'!Y182)</f>
        <v/>
      </c>
      <c r="J179" s="355" t="str">
        <f>IF('Mapa final'!AA182="","",'Mapa final'!AA182)</f>
        <v/>
      </c>
      <c r="K179" s="355" t="str">
        <f t="shared" si="2"/>
        <v/>
      </c>
      <c r="L179" s="355" t="str">
        <f>IF('Mapa final'!AD182="","",'Mapa final'!AD182)</f>
        <v/>
      </c>
      <c r="M179" s="356" t="str">
        <f>IF('Mapa final'!P182="","",'Mapa final'!P182)</f>
        <v/>
      </c>
      <c r="N179" s="427"/>
      <c r="O179" s="427"/>
      <c r="P179" s="427"/>
      <c r="Q179" s="428"/>
    </row>
    <row r="180" spans="1:17" ht="43.5" customHeight="1" x14ac:dyDescent="0.25">
      <c r="A180" s="118" t="s">
        <v>800</v>
      </c>
      <c r="B180" s="797"/>
      <c r="C180" s="799"/>
      <c r="D180" s="800"/>
      <c r="E180" s="799"/>
      <c r="F180" s="801"/>
      <c r="G180" s="801"/>
      <c r="H180" s="802"/>
      <c r="I180" s="355" t="str">
        <f>IF('Mapa final'!Y183="","",'Mapa final'!Y183)</f>
        <v/>
      </c>
      <c r="J180" s="355" t="str">
        <f>IF('Mapa final'!AA183="","",'Mapa final'!AA183)</f>
        <v/>
      </c>
      <c r="K180" s="355" t="str">
        <f t="shared" si="2"/>
        <v/>
      </c>
      <c r="L180" s="355" t="str">
        <f>IF('Mapa final'!AD183="","",'Mapa final'!AD183)</f>
        <v/>
      </c>
      <c r="M180" s="356" t="str">
        <f>IF('Mapa final'!P183="","",'Mapa final'!P183)</f>
        <v/>
      </c>
      <c r="N180" s="427"/>
      <c r="O180" s="427"/>
      <c r="P180" s="427"/>
      <c r="Q180" s="428"/>
    </row>
    <row r="181" spans="1:17" ht="43.5" customHeight="1" x14ac:dyDescent="0.25">
      <c r="A181" s="118" t="s">
        <v>801</v>
      </c>
      <c r="B181" s="796"/>
      <c r="C181" s="798" t="str">
        <f>IF('Mapa final'!E184="","",'Mapa final'!E184)</f>
        <v/>
      </c>
      <c r="D181" s="804"/>
      <c r="E181" s="798" t="str">
        <f>IF('Mapa final'!D184="","",'Mapa final'!D184)</f>
        <v/>
      </c>
      <c r="F181" s="801" t="str">
        <f>IF('Mapa final'!H184="","",'Mapa final'!H184)</f>
        <v/>
      </c>
      <c r="G181" s="801" t="str">
        <f>IF('Mapa final'!L184="","",'Mapa final'!L184)</f>
        <v/>
      </c>
      <c r="H181" s="80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5" t="str">
        <f>IF('Mapa final'!Y184="","",'Mapa final'!Y184)</f>
        <v/>
      </c>
      <c r="J181" s="355" t="str">
        <f>IF('Mapa final'!AA184="","",'Mapa final'!AA184)</f>
        <v/>
      </c>
      <c r="K181" s="355" t="str">
        <f t="shared" si="2"/>
        <v/>
      </c>
      <c r="L181" s="355" t="str">
        <f>IF('Mapa final'!AD184="","",'Mapa final'!AD184)</f>
        <v/>
      </c>
      <c r="M181" s="356" t="str">
        <f>IF('Mapa final'!P184="","",'Mapa final'!P184)</f>
        <v/>
      </c>
      <c r="N181" s="427"/>
      <c r="O181" s="427"/>
      <c r="P181" s="427"/>
      <c r="Q181" s="428"/>
    </row>
    <row r="182" spans="1:17" ht="43.5" customHeight="1" x14ac:dyDescent="0.25">
      <c r="A182" s="118" t="s">
        <v>802</v>
      </c>
      <c r="B182" s="797"/>
      <c r="C182" s="799"/>
      <c r="D182" s="800"/>
      <c r="E182" s="799"/>
      <c r="F182" s="801"/>
      <c r="G182" s="801"/>
      <c r="H182" s="802"/>
      <c r="I182" s="355" t="str">
        <f>IF('Mapa final'!Y185="","",'Mapa final'!Y185)</f>
        <v/>
      </c>
      <c r="J182" s="355" t="str">
        <f>IF('Mapa final'!AA185="","",'Mapa final'!AA185)</f>
        <v/>
      </c>
      <c r="K182" s="355" t="str">
        <f t="shared" si="2"/>
        <v/>
      </c>
      <c r="L182" s="355" t="str">
        <f>IF('Mapa final'!AD185="","",'Mapa final'!AD185)</f>
        <v/>
      </c>
      <c r="M182" s="356" t="str">
        <f>IF('Mapa final'!P185="","",'Mapa final'!P185)</f>
        <v/>
      </c>
      <c r="N182" s="427"/>
      <c r="O182" s="427"/>
      <c r="P182" s="427"/>
      <c r="Q182" s="428"/>
    </row>
    <row r="183" spans="1:17" ht="43.5" customHeight="1" x14ac:dyDescent="0.25">
      <c r="A183" s="118" t="s">
        <v>803</v>
      </c>
      <c r="B183" s="797"/>
      <c r="C183" s="799"/>
      <c r="D183" s="800"/>
      <c r="E183" s="799"/>
      <c r="F183" s="801"/>
      <c r="G183" s="801"/>
      <c r="H183" s="802"/>
      <c r="I183" s="355" t="str">
        <f>IF('Mapa final'!Y186="","",'Mapa final'!Y186)</f>
        <v/>
      </c>
      <c r="J183" s="355" t="str">
        <f>IF('Mapa final'!AA186="","",'Mapa final'!AA186)</f>
        <v/>
      </c>
      <c r="K183" s="355" t="str">
        <f t="shared" si="2"/>
        <v/>
      </c>
      <c r="L183" s="355" t="str">
        <f>IF('Mapa final'!AD186="","",'Mapa final'!AD186)</f>
        <v/>
      </c>
      <c r="M183" s="356" t="str">
        <f>IF('Mapa final'!P186="","",'Mapa final'!P186)</f>
        <v/>
      </c>
      <c r="N183" s="427"/>
      <c r="O183" s="427"/>
      <c r="P183" s="427"/>
      <c r="Q183" s="428"/>
    </row>
    <row r="184" spans="1:17" ht="43.5" customHeight="1" x14ac:dyDescent="0.25">
      <c r="A184" s="118" t="s">
        <v>804</v>
      </c>
      <c r="B184" s="797"/>
      <c r="C184" s="799"/>
      <c r="D184" s="800"/>
      <c r="E184" s="799"/>
      <c r="F184" s="801"/>
      <c r="G184" s="801"/>
      <c r="H184" s="802"/>
      <c r="I184" s="355" t="str">
        <f>IF('Mapa final'!Y187="","",'Mapa final'!Y187)</f>
        <v/>
      </c>
      <c r="J184" s="355" t="str">
        <f>IF('Mapa final'!AA187="","",'Mapa final'!AA187)</f>
        <v/>
      </c>
      <c r="K184" s="355" t="str">
        <f t="shared" si="2"/>
        <v/>
      </c>
      <c r="L184" s="355" t="str">
        <f>IF('Mapa final'!AD187="","",'Mapa final'!AD187)</f>
        <v/>
      </c>
      <c r="M184" s="356" t="str">
        <f>IF('Mapa final'!P187="","",'Mapa final'!P187)</f>
        <v/>
      </c>
      <c r="N184" s="427"/>
      <c r="O184" s="427"/>
      <c r="P184" s="427"/>
      <c r="Q184" s="428"/>
    </row>
    <row r="185" spans="1:17" ht="43.5" customHeight="1" x14ac:dyDescent="0.25">
      <c r="A185" s="118" t="s">
        <v>805</v>
      </c>
      <c r="B185" s="797"/>
      <c r="C185" s="799"/>
      <c r="D185" s="800"/>
      <c r="E185" s="799"/>
      <c r="F185" s="801"/>
      <c r="G185" s="801"/>
      <c r="H185" s="802"/>
      <c r="I185" s="355" t="str">
        <f>IF('Mapa final'!Y188="","",'Mapa final'!Y188)</f>
        <v/>
      </c>
      <c r="J185" s="355" t="str">
        <f>IF('Mapa final'!AA188="","",'Mapa final'!AA188)</f>
        <v/>
      </c>
      <c r="K185" s="355" t="str">
        <f t="shared" si="2"/>
        <v/>
      </c>
      <c r="L185" s="355" t="str">
        <f>IF('Mapa final'!AD188="","",'Mapa final'!AD188)</f>
        <v/>
      </c>
      <c r="M185" s="356" t="str">
        <f>IF('Mapa final'!P188="","",'Mapa final'!P188)</f>
        <v/>
      </c>
      <c r="N185" s="427"/>
      <c r="O185" s="427"/>
      <c r="P185" s="427"/>
      <c r="Q185" s="428"/>
    </row>
    <row r="186" spans="1:17" ht="43.5" customHeight="1" x14ac:dyDescent="0.25">
      <c r="A186" s="118" t="s">
        <v>806</v>
      </c>
      <c r="B186" s="797"/>
      <c r="C186" s="799"/>
      <c r="D186" s="800"/>
      <c r="E186" s="799"/>
      <c r="F186" s="801"/>
      <c r="G186" s="801"/>
      <c r="H186" s="802"/>
      <c r="I186" s="355" t="str">
        <f>IF('Mapa final'!Y189="","",'Mapa final'!Y189)</f>
        <v/>
      </c>
      <c r="J186" s="355" t="str">
        <f>IF('Mapa final'!AA189="","",'Mapa final'!AA189)</f>
        <v/>
      </c>
      <c r="K186" s="355" t="str">
        <f t="shared" si="2"/>
        <v/>
      </c>
      <c r="L186" s="355" t="str">
        <f>IF('Mapa final'!AD189="","",'Mapa final'!AD189)</f>
        <v/>
      </c>
      <c r="M186" s="356" t="str">
        <f>IF('Mapa final'!P189="","",'Mapa final'!P189)</f>
        <v/>
      </c>
      <c r="N186" s="427"/>
      <c r="O186" s="427"/>
      <c r="P186" s="427"/>
      <c r="Q186" s="428"/>
    </row>
    <row r="187" spans="1:17" ht="43.5" customHeight="1" x14ac:dyDescent="0.25">
      <c r="A187" s="118" t="s">
        <v>807</v>
      </c>
      <c r="B187" s="796"/>
      <c r="C187" s="798" t="str">
        <f>IF('Mapa final'!E190="","",'Mapa final'!E190)</f>
        <v/>
      </c>
      <c r="D187" s="804"/>
      <c r="E187" s="798" t="str">
        <f>IF('Mapa final'!D190="","",'Mapa final'!D190)</f>
        <v/>
      </c>
      <c r="F187" s="801" t="str">
        <f>IF('Mapa final'!H190="","",'Mapa final'!H190)</f>
        <v/>
      </c>
      <c r="G187" s="801" t="str">
        <f>IF('Mapa final'!L190="","",'Mapa final'!L190)</f>
        <v/>
      </c>
      <c r="H187" s="80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5" t="str">
        <f>IF('Mapa final'!Y190="","",'Mapa final'!Y190)</f>
        <v/>
      </c>
      <c r="J187" s="355" t="str">
        <f>IF('Mapa final'!AA190="","",'Mapa final'!AA190)</f>
        <v/>
      </c>
      <c r="K187" s="355" t="str">
        <f t="shared" si="2"/>
        <v/>
      </c>
      <c r="L187" s="355" t="str">
        <f>IF('Mapa final'!AD190="","",'Mapa final'!AD190)</f>
        <v/>
      </c>
      <c r="M187" s="356" t="str">
        <f>IF('Mapa final'!P190="","",'Mapa final'!P190)</f>
        <v/>
      </c>
      <c r="N187" s="427"/>
      <c r="O187" s="427"/>
      <c r="P187" s="427"/>
      <c r="Q187" s="428"/>
    </row>
    <row r="188" spans="1:17" ht="43.5" customHeight="1" x14ac:dyDescent="0.25">
      <c r="A188" s="118" t="s">
        <v>808</v>
      </c>
      <c r="B188" s="797"/>
      <c r="C188" s="799"/>
      <c r="D188" s="800"/>
      <c r="E188" s="799"/>
      <c r="F188" s="801"/>
      <c r="G188" s="801"/>
      <c r="H188" s="802"/>
      <c r="I188" s="355" t="str">
        <f>IF('Mapa final'!Y191="","",'Mapa final'!Y191)</f>
        <v/>
      </c>
      <c r="J188" s="355" t="str">
        <f>IF('Mapa final'!AA191="","",'Mapa final'!AA191)</f>
        <v/>
      </c>
      <c r="K188" s="355" t="str">
        <f t="shared" si="2"/>
        <v/>
      </c>
      <c r="L188" s="355" t="str">
        <f>IF('Mapa final'!AD191="","",'Mapa final'!AD191)</f>
        <v/>
      </c>
      <c r="M188" s="356" t="str">
        <f>IF('Mapa final'!P191="","",'Mapa final'!P191)</f>
        <v/>
      </c>
      <c r="N188" s="427"/>
      <c r="O188" s="427"/>
      <c r="P188" s="427"/>
      <c r="Q188" s="428"/>
    </row>
    <row r="189" spans="1:17" ht="43.5" customHeight="1" x14ac:dyDescent="0.25">
      <c r="A189" s="118" t="s">
        <v>809</v>
      </c>
      <c r="B189" s="797"/>
      <c r="C189" s="799"/>
      <c r="D189" s="800"/>
      <c r="E189" s="799"/>
      <c r="F189" s="801"/>
      <c r="G189" s="801"/>
      <c r="H189" s="802"/>
      <c r="I189" s="355" t="str">
        <f>IF('Mapa final'!Y192="","",'Mapa final'!Y192)</f>
        <v/>
      </c>
      <c r="J189" s="355" t="str">
        <f>IF('Mapa final'!AA192="","",'Mapa final'!AA192)</f>
        <v/>
      </c>
      <c r="K189" s="355" t="str">
        <f t="shared" si="2"/>
        <v/>
      </c>
      <c r="L189" s="355" t="str">
        <f>IF('Mapa final'!AD192="","",'Mapa final'!AD192)</f>
        <v/>
      </c>
      <c r="M189" s="356" t="str">
        <f>IF('Mapa final'!P192="","",'Mapa final'!P192)</f>
        <v/>
      </c>
      <c r="N189" s="427"/>
      <c r="O189" s="427"/>
      <c r="P189" s="427"/>
      <c r="Q189" s="428"/>
    </row>
    <row r="190" spans="1:17" ht="43.5" customHeight="1" x14ac:dyDescent="0.25">
      <c r="A190" s="118" t="s">
        <v>810</v>
      </c>
      <c r="B190" s="797"/>
      <c r="C190" s="799"/>
      <c r="D190" s="800"/>
      <c r="E190" s="799"/>
      <c r="F190" s="801"/>
      <c r="G190" s="801"/>
      <c r="H190" s="802"/>
      <c r="I190" s="355" t="str">
        <f>IF('Mapa final'!Y193="","",'Mapa final'!Y193)</f>
        <v/>
      </c>
      <c r="J190" s="355" t="str">
        <f>IF('Mapa final'!AA193="","",'Mapa final'!AA193)</f>
        <v/>
      </c>
      <c r="K190" s="355" t="str">
        <f t="shared" si="2"/>
        <v/>
      </c>
      <c r="L190" s="355" t="str">
        <f>IF('Mapa final'!AD193="","",'Mapa final'!AD193)</f>
        <v/>
      </c>
      <c r="M190" s="356" t="str">
        <f>IF('Mapa final'!P193="","",'Mapa final'!P193)</f>
        <v/>
      </c>
      <c r="N190" s="427"/>
      <c r="O190" s="427"/>
      <c r="P190" s="427"/>
      <c r="Q190" s="428"/>
    </row>
    <row r="191" spans="1:17" ht="43.5" customHeight="1" x14ac:dyDescent="0.25">
      <c r="A191" s="118" t="s">
        <v>811</v>
      </c>
      <c r="B191" s="797"/>
      <c r="C191" s="799"/>
      <c r="D191" s="800"/>
      <c r="E191" s="799"/>
      <c r="F191" s="801"/>
      <c r="G191" s="801"/>
      <c r="H191" s="802"/>
      <c r="I191" s="355" t="str">
        <f>IF('Mapa final'!Y194="","",'Mapa final'!Y194)</f>
        <v/>
      </c>
      <c r="J191" s="355" t="str">
        <f>IF('Mapa final'!AA194="","",'Mapa final'!AA194)</f>
        <v/>
      </c>
      <c r="K191" s="355" t="str">
        <f t="shared" si="2"/>
        <v/>
      </c>
      <c r="L191" s="355" t="str">
        <f>IF('Mapa final'!AD194="","",'Mapa final'!AD194)</f>
        <v/>
      </c>
      <c r="M191" s="356" t="str">
        <f>IF('Mapa final'!P194="","",'Mapa final'!P194)</f>
        <v/>
      </c>
      <c r="N191" s="427"/>
      <c r="O191" s="427"/>
      <c r="P191" s="427"/>
      <c r="Q191" s="428"/>
    </row>
    <row r="192" spans="1:17" ht="43.5" customHeight="1" x14ac:dyDescent="0.25">
      <c r="A192" s="118" t="s">
        <v>812</v>
      </c>
      <c r="B192" s="797"/>
      <c r="C192" s="799"/>
      <c r="D192" s="800"/>
      <c r="E192" s="799"/>
      <c r="F192" s="801"/>
      <c r="G192" s="801"/>
      <c r="H192" s="802"/>
      <c r="I192" s="355" t="str">
        <f>IF('Mapa final'!Y195="","",'Mapa final'!Y195)</f>
        <v/>
      </c>
      <c r="J192" s="355" t="str">
        <f>IF('Mapa final'!AA195="","",'Mapa final'!AA195)</f>
        <v/>
      </c>
      <c r="K192" s="355" t="str">
        <f t="shared" si="2"/>
        <v/>
      </c>
      <c r="L192" s="355" t="str">
        <f>IF('Mapa final'!AD195="","",'Mapa final'!AD195)</f>
        <v/>
      </c>
      <c r="M192" s="356" t="str">
        <f>IF('Mapa final'!P195="","",'Mapa final'!P195)</f>
        <v/>
      </c>
      <c r="N192" s="427"/>
      <c r="O192" s="427"/>
      <c r="P192" s="427"/>
      <c r="Q192" s="428"/>
    </row>
    <row r="193" spans="1:17" ht="43.5" customHeight="1" x14ac:dyDescent="0.25">
      <c r="A193" s="118" t="s">
        <v>813</v>
      </c>
      <c r="B193" s="796"/>
      <c r="C193" s="798" t="str">
        <f>IF('Mapa final'!E196="","",'Mapa final'!E196)</f>
        <v/>
      </c>
      <c r="D193" s="804"/>
      <c r="E193" s="798" t="str">
        <f>IF('Mapa final'!D196="","",'Mapa final'!D196)</f>
        <v/>
      </c>
      <c r="F193" s="801" t="str">
        <f>IF('Mapa final'!H196="","",'Mapa final'!H196)</f>
        <v/>
      </c>
      <c r="G193" s="801" t="str">
        <f>IF('Mapa final'!L196="","",'Mapa final'!L196)</f>
        <v/>
      </c>
      <c r="H193" s="80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5" t="str">
        <f>IF('Mapa final'!Y196="","",'Mapa final'!Y196)</f>
        <v/>
      </c>
      <c r="J193" s="355" t="str">
        <f>IF('Mapa final'!AA196="","",'Mapa final'!AA196)</f>
        <v/>
      </c>
      <c r="K193" s="355" t="str">
        <f t="shared" si="2"/>
        <v/>
      </c>
      <c r="L193" s="355" t="str">
        <f>IF('Mapa final'!AD196="","",'Mapa final'!AD196)</f>
        <v/>
      </c>
      <c r="M193" s="356" t="str">
        <f>IF('Mapa final'!P196="","",'Mapa final'!P196)</f>
        <v/>
      </c>
      <c r="N193" s="427"/>
      <c r="O193" s="427"/>
      <c r="P193" s="427"/>
      <c r="Q193" s="428"/>
    </row>
    <row r="194" spans="1:17" ht="43.5" customHeight="1" x14ac:dyDescent="0.25">
      <c r="A194" s="118" t="s">
        <v>814</v>
      </c>
      <c r="B194" s="797"/>
      <c r="C194" s="799"/>
      <c r="D194" s="800"/>
      <c r="E194" s="799"/>
      <c r="F194" s="801"/>
      <c r="G194" s="801"/>
      <c r="H194" s="802"/>
      <c r="I194" s="355" t="str">
        <f>IF('Mapa final'!Y197="","",'Mapa final'!Y197)</f>
        <v/>
      </c>
      <c r="J194" s="355" t="str">
        <f>IF('Mapa final'!AA197="","",'Mapa final'!AA197)</f>
        <v/>
      </c>
      <c r="K194" s="355" t="str">
        <f t="shared" si="2"/>
        <v/>
      </c>
      <c r="L194" s="355" t="str">
        <f>IF('Mapa final'!AD197="","",'Mapa final'!AD197)</f>
        <v/>
      </c>
      <c r="M194" s="356" t="str">
        <f>IF('Mapa final'!P197="","",'Mapa final'!P197)</f>
        <v/>
      </c>
      <c r="N194" s="427"/>
      <c r="O194" s="427"/>
      <c r="P194" s="427"/>
      <c r="Q194" s="428"/>
    </row>
    <row r="195" spans="1:17" ht="43.5" customHeight="1" x14ac:dyDescent="0.25">
      <c r="A195" s="118" t="s">
        <v>815</v>
      </c>
      <c r="B195" s="797"/>
      <c r="C195" s="799"/>
      <c r="D195" s="800"/>
      <c r="E195" s="799"/>
      <c r="F195" s="801"/>
      <c r="G195" s="801"/>
      <c r="H195" s="802"/>
      <c r="I195" s="355" t="str">
        <f>IF('Mapa final'!Y198="","",'Mapa final'!Y198)</f>
        <v/>
      </c>
      <c r="J195" s="355" t="str">
        <f>IF('Mapa final'!AA198="","",'Mapa final'!AA198)</f>
        <v/>
      </c>
      <c r="K195" s="355" t="str">
        <f t="shared" si="2"/>
        <v/>
      </c>
      <c r="L195" s="355" t="str">
        <f>IF('Mapa final'!AD198="","",'Mapa final'!AD198)</f>
        <v/>
      </c>
      <c r="M195" s="356" t="str">
        <f>IF('Mapa final'!P198="","",'Mapa final'!P198)</f>
        <v/>
      </c>
      <c r="N195" s="427"/>
      <c r="O195" s="427"/>
      <c r="P195" s="427"/>
      <c r="Q195" s="428"/>
    </row>
    <row r="196" spans="1:17" ht="43.5" customHeight="1" x14ac:dyDescent="0.25">
      <c r="A196" s="118" t="s">
        <v>816</v>
      </c>
      <c r="B196" s="797"/>
      <c r="C196" s="799"/>
      <c r="D196" s="800"/>
      <c r="E196" s="799"/>
      <c r="F196" s="801"/>
      <c r="G196" s="801"/>
      <c r="H196" s="802"/>
      <c r="I196" s="355" t="str">
        <f>IF('Mapa final'!Y199="","",'Mapa final'!Y199)</f>
        <v/>
      </c>
      <c r="J196" s="355" t="str">
        <f>IF('Mapa final'!AA199="","",'Mapa final'!AA199)</f>
        <v/>
      </c>
      <c r="K196" s="355" t="str">
        <f t="shared" si="2"/>
        <v/>
      </c>
      <c r="L196" s="355" t="str">
        <f>IF('Mapa final'!AD199="","",'Mapa final'!AD199)</f>
        <v/>
      </c>
      <c r="M196" s="356" t="str">
        <f>IF('Mapa final'!P199="","",'Mapa final'!P199)</f>
        <v/>
      </c>
      <c r="N196" s="427"/>
      <c r="O196" s="427"/>
      <c r="P196" s="427"/>
      <c r="Q196" s="428"/>
    </row>
    <row r="197" spans="1:17" ht="43.5" customHeight="1" x14ac:dyDescent="0.25">
      <c r="A197" s="118" t="s">
        <v>817</v>
      </c>
      <c r="B197" s="797"/>
      <c r="C197" s="799"/>
      <c r="D197" s="800"/>
      <c r="E197" s="799"/>
      <c r="F197" s="801"/>
      <c r="G197" s="801"/>
      <c r="H197" s="802"/>
      <c r="I197" s="355" t="str">
        <f>IF('Mapa final'!Y200="","",'Mapa final'!Y200)</f>
        <v/>
      </c>
      <c r="J197" s="355" t="str">
        <f>IF('Mapa final'!AA200="","",'Mapa final'!AA200)</f>
        <v/>
      </c>
      <c r="K197" s="355" t="str">
        <f t="shared" si="2"/>
        <v/>
      </c>
      <c r="L197" s="355" t="str">
        <f>IF('Mapa final'!AD200="","",'Mapa final'!AD200)</f>
        <v/>
      </c>
      <c r="M197" s="356" t="str">
        <f>IF('Mapa final'!P200="","",'Mapa final'!P200)</f>
        <v/>
      </c>
      <c r="N197" s="427"/>
      <c r="O197" s="427"/>
      <c r="P197" s="427"/>
      <c r="Q197" s="428"/>
    </row>
    <row r="198" spans="1:17" ht="43.5" customHeight="1" x14ac:dyDescent="0.25">
      <c r="A198" s="118" t="s">
        <v>818</v>
      </c>
      <c r="B198" s="797"/>
      <c r="C198" s="799"/>
      <c r="D198" s="800"/>
      <c r="E198" s="799"/>
      <c r="F198" s="801"/>
      <c r="G198" s="801"/>
      <c r="H198" s="802"/>
      <c r="I198" s="355" t="str">
        <f>IF('Mapa final'!Y201="","",'Mapa final'!Y201)</f>
        <v/>
      </c>
      <c r="J198" s="355" t="str">
        <f>IF('Mapa final'!AA201="","",'Mapa final'!AA201)</f>
        <v/>
      </c>
      <c r="K198" s="355" t="str">
        <f t="shared" si="2"/>
        <v/>
      </c>
      <c r="L198" s="355" t="str">
        <f>IF('Mapa final'!AD201="","",'Mapa final'!AD201)</f>
        <v/>
      </c>
      <c r="M198" s="356" t="str">
        <f>IF('Mapa final'!P201="","",'Mapa final'!P201)</f>
        <v/>
      </c>
      <c r="N198" s="427"/>
      <c r="O198" s="427"/>
      <c r="P198" s="427"/>
      <c r="Q198" s="428"/>
    </row>
    <row r="199" spans="1:17" ht="43.5" customHeight="1" x14ac:dyDescent="0.25">
      <c r="A199" s="118" t="s">
        <v>819</v>
      </c>
      <c r="B199" s="796"/>
      <c r="C199" s="798" t="str">
        <f>IF('Mapa final'!E202="","",'Mapa final'!E202)</f>
        <v/>
      </c>
      <c r="D199" s="804"/>
      <c r="E199" s="798" t="str">
        <f>IF('Mapa final'!D202="","",'Mapa final'!D202)</f>
        <v/>
      </c>
      <c r="F199" s="801" t="str">
        <f>IF('Mapa final'!H202="","",'Mapa final'!H202)</f>
        <v/>
      </c>
      <c r="G199" s="801" t="str">
        <f>IF('Mapa final'!L202="","",'Mapa final'!L202)</f>
        <v/>
      </c>
      <c r="H199" s="80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5" t="str">
        <f>IF('Mapa final'!Y202="","",'Mapa final'!Y202)</f>
        <v/>
      </c>
      <c r="J199" s="355" t="str">
        <f>IF('Mapa final'!AA202="","",'Mapa final'!AA202)</f>
        <v/>
      </c>
      <c r="K199" s="355" t="str">
        <f t="shared" si="2"/>
        <v/>
      </c>
      <c r="L199" s="355" t="str">
        <f>IF('Mapa final'!AD202="","",'Mapa final'!AD202)</f>
        <v/>
      </c>
      <c r="M199" s="356" t="str">
        <f>IF('Mapa final'!P202="","",'Mapa final'!P202)</f>
        <v/>
      </c>
      <c r="N199" s="427"/>
      <c r="O199" s="427"/>
      <c r="P199" s="427"/>
      <c r="Q199" s="428"/>
    </row>
    <row r="200" spans="1:17" ht="43.5" customHeight="1" x14ac:dyDescent="0.25">
      <c r="A200" s="118" t="s">
        <v>820</v>
      </c>
      <c r="B200" s="797"/>
      <c r="C200" s="799"/>
      <c r="D200" s="800"/>
      <c r="E200" s="799"/>
      <c r="F200" s="801"/>
      <c r="G200" s="801"/>
      <c r="H200" s="802"/>
      <c r="I200" s="355" t="str">
        <f>IF('Mapa final'!Y203="","",'Mapa final'!Y203)</f>
        <v/>
      </c>
      <c r="J200" s="355" t="str">
        <f>IF('Mapa final'!AA203="","",'Mapa final'!AA203)</f>
        <v/>
      </c>
      <c r="K200" s="35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5" t="str">
        <f>IF('Mapa final'!AD203="","",'Mapa final'!AD203)</f>
        <v/>
      </c>
      <c r="M200" s="356" t="str">
        <f>IF('Mapa final'!P203="","",'Mapa final'!P203)</f>
        <v/>
      </c>
      <c r="N200" s="427"/>
      <c r="O200" s="427"/>
      <c r="P200" s="427"/>
      <c r="Q200" s="428"/>
    </row>
    <row r="201" spans="1:17" ht="43.5" customHeight="1" x14ac:dyDescent="0.25">
      <c r="A201" s="118" t="s">
        <v>821</v>
      </c>
      <c r="B201" s="797"/>
      <c r="C201" s="799"/>
      <c r="D201" s="800"/>
      <c r="E201" s="799"/>
      <c r="F201" s="801"/>
      <c r="G201" s="801"/>
      <c r="H201" s="802"/>
      <c r="I201" s="355" t="str">
        <f>IF('Mapa final'!Y204="","",'Mapa final'!Y204)</f>
        <v/>
      </c>
      <c r="J201" s="355" t="str">
        <f>IF('Mapa final'!AA204="","",'Mapa final'!AA204)</f>
        <v/>
      </c>
      <c r="K201" s="355" t="str">
        <f t="shared" si="3"/>
        <v/>
      </c>
      <c r="L201" s="355" t="str">
        <f>IF('Mapa final'!AD204="","",'Mapa final'!AD204)</f>
        <v/>
      </c>
      <c r="M201" s="356" t="str">
        <f>IF('Mapa final'!P204="","",'Mapa final'!P204)</f>
        <v/>
      </c>
      <c r="N201" s="427"/>
      <c r="O201" s="427"/>
      <c r="P201" s="427"/>
      <c r="Q201" s="428"/>
    </row>
    <row r="202" spans="1:17" ht="43.5" customHeight="1" x14ac:dyDescent="0.25">
      <c r="A202" s="118" t="s">
        <v>822</v>
      </c>
      <c r="B202" s="797"/>
      <c r="C202" s="799"/>
      <c r="D202" s="800"/>
      <c r="E202" s="799"/>
      <c r="F202" s="801"/>
      <c r="G202" s="801"/>
      <c r="H202" s="802"/>
      <c r="I202" s="355" t="str">
        <f>IF('Mapa final'!Y205="","",'Mapa final'!Y205)</f>
        <v/>
      </c>
      <c r="J202" s="355" t="str">
        <f>IF('Mapa final'!AA205="","",'Mapa final'!AA205)</f>
        <v/>
      </c>
      <c r="K202" s="355" t="str">
        <f t="shared" si="3"/>
        <v/>
      </c>
      <c r="L202" s="355" t="str">
        <f>IF('Mapa final'!AD205="","",'Mapa final'!AD205)</f>
        <v/>
      </c>
      <c r="M202" s="356" t="str">
        <f>IF('Mapa final'!P205="","",'Mapa final'!P205)</f>
        <v/>
      </c>
      <c r="N202" s="427"/>
      <c r="O202" s="427"/>
      <c r="P202" s="427"/>
      <c r="Q202" s="428"/>
    </row>
    <row r="203" spans="1:17" ht="43.5" customHeight="1" x14ac:dyDescent="0.25">
      <c r="A203" s="118" t="s">
        <v>823</v>
      </c>
      <c r="B203" s="797"/>
      <c r="C203" s="799"/>
      <c r="D203" s="800"/>
      <c r="E203" s="799"/>
      <c r="F203" s="801"/>
      <c r="G203" s="801"/>
      <c r="H203" s="802"/>
      <c r="I203" s="355" t="str">
        <f>IF('Mapa final'!Y206="","",'Mapa final'!Y206)</f>
        <v/>
      </c>
      <c r="J203" s="355" t="str">
        <f>IF('Mapa final'!AA206="","",'Mapa final'!AA206)</f>
        <v/>
      </c>
      <c r="K203" s="355" t="str">
        <f t="shared" si="3"/>
        <v/>
      </c>
      <c r="L203" s="355" t="str">
        <f>IF('Mapa final'!AD206="","",'Mapa final'!AD206)</f>
        <v/>
      </c>
      <c r="M203" s="356" t="str">
        <f>IF('Mapa final'!P206="","",'Mapa final'!P206)</f>
        <v/>
      </c>
      <c r="N203" s="427"/>
      <c r="O203" s="427"/>
      <c r="P203" s="427"/>
      <c r="Q203" s="428"/>
    </row>
    <row r="204" spans="1:17" ht="43.5" customHeight="1" x14ac:dyDescent="0.25">
      <c r="A204" s="118" t="s">
        <v>824</v>
      </c>
      <c r="B204" s="797"/>
      <c r="C204" s="799"/>
      <c r="D204" s="800"/>
      <c r="E204" s="799"/>
      <c r="F204" s="801"/>
      <c r="G204" s="801"/>
      <c r="H204" s="802"/>
      <c r="I204" s="355" t="str">
        <f>IF('Mapa final'!Y207="","",'Mapa final'!Y207)</f>
        <v/>
      </c>
      <c r="J204" s="355" t="str">
        <f>IF('Mapa final'!AA207="","",'Mapa final'!AA207)</f>
        <v/>
      </c>
      <c r="K204" s="355" t="str">
        <f t="shared" si="3"/>
        <v/>
      </c>
      <c r="L204" s="355" t="str">
        <f>IF('Mapa final'!AD207="","",'Mapa final'!AD207)</f>
        <v/>
      </c>
      <c r="M204" s="356" t="str">
        <f>IF('Mapa final'!P207="","",'Mapa final'!P207)</f>
        <v/>
      </c>
      <c r="N204" s="427"/>
      <c r="O204" s="427"/>
      <c r="P204" s="427"/>
      <c r="Q204" s="428"/>
    </row>
    <row r="205" spans="1:17" ht="43.5" customHeight="1" x14ac:dyDescent="0.25">
      <c r="A205" s="118" t="s">
        <v>825</v>
      </c>
      <c r="B205" s="796"/>
      <c r="C205" s="798" t="str">
        <f>IF('Mapa final'!E208="","",'Mapa final'!E208)</f>
        <v/>
      </c>
      <c r="D205" s="804"/>
      <c r="E205" s="798" t="str">
        <f>IF('Mapa final'!D208="","",'Mapa final'!D208)</f>
        <v/>
      </c>
      <c r="F205" s="801" t="str">
        <f>IF('Mapa final'!H208="","",'Mapa final'!H208)</f>
        <v/>
      </c>
      <c r="G205" s="801" t="str">
        <f>IF('Mapa final'!L208="","",'Mapa final'!L208)</f>
        <v/>
      </c>
      <c r="H205" s="80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5" t="str">
        <f>IF('Mapa final'!Y208="","",'Mapa final'!Y208)</f>
        <v/>
      </c>
      <c r="J205" s="355" t="str">
        <f>IF('Mapa final'!AA208="","",'Mapa final'!AA208)</f>
        <v/>
      </c>
      <c r="K205" s="355" t="str">
        <f t="shared" si="3"/>
        <v/>
      </c>
      <c r="L205" s="355" t="str">
        <f>IF('Mapa final'!AD208="","",'Mapa final'!AD208)</f>
        <v/>
      </c>
      <c r="M205" s="356" t="str">
        <f>IF('Mapa final'!P208="","",'Mapa final'!P208)</f>
        <v/>
      </c>
      <c r="N205" s="427"/>
      <c r="O205" s="427"/>
      <c r="P205" s="427"/>
      <c r="Q205" s="428"/>
    </row>
    <row r="206" spans="1:17" ht="43.5" customHeight="1" x14ac:dyDescent="0.25">
      <c r="A206" s="118" t="s">
        <v>826</v>
      </c>
      <c r="B206" s="797"/>
      <c r="C206" s="799"/>
      <c r="D206" s="800"/>
      <c r="E206" s="799"/>
      <c r="F206" s="801"/>
      <c r="G206" s="801"/>
      <c r="H206" s="802"/>
      <c r="I206" s="355" t="str">
        <f>IF('Mapa final'!Y209="","",'Mapa final'!Y209)</f>
        <v/>
      </c>
      <c r="J206" s="355" t="str">
        <f>IF('Mapa final'!AA209="","",'Mapa final'!AA209)</f>
        <v/>
      </c>
      <c r="K206" s="355" t="str">
        <f t="shared" si="3"/>
        <v/>
      </c>
      <c r="L206" s="355" t="str">
        <f>IF('Mapa final'!AD209="","",'Mapa final'!AD209)</f>
        <v/>
      </c>
      <c r="M206" s="356" t="str">
        <f>IF('Mapa final'!P209="","",'Mapa final'!P209)</f>
        <v/>
      </c>
      <c r="N206" s="427"/>
      <c r="O206" s="427"/>
      <c r="P206" s="427"/>
      <c r="Q206" s="428"/>
    </row>
    <row r="207" spans="1:17" ht="43.5" customHeight="1" x14ac:dyDescent="0.25">
      <c r="A207" s="118" t="s">
        <v>827</v>
      </c>
      <c r="B207" s="797"/>
      <c r="C207" s="799"/>
      <c r="D207" s="800"/>
      <c r="E207" s="799"/>
      <c r="F207" s="801"/>
      <c r="G207" s="801"/>
      <c r="H207" s="802"/>
      <c r="I207" s="355" t="str">
        <f>IF('Mapa final'!Y210="","",'Mapa final'!Y210)</f>
        <v/>
      </c>
      <c r="J207" s="355" t="str">
        <f>IF('Mapa final'!AA210="","",'Mapa final'!AA210)</f>
        <v/>
      </c>
      <c r="K207" s="355" t="str">
        <f t="shared" si="3"/>
        <v/>
      </c>
      <c r="L207" s="355" t="str">
        <f>IF('Mapa final'!AD210="","",'Mapa final'!AD210)</f>
        <v/>
      </c>
      <c r="M207" s="356" t="str">
        <f>IF('Mapa final'!P210="","",'Mapa final'!P210)</f>
        <v/>
      </c>
      <c r="N207" s="427"/>
      <c r="O207" s="427"/>
      <c r="P207" s="427"/>
      <c r="Q207" s="428"/>
    </row>
    <row r="208" spans="1:17" ht="43.5" customHeight="1" x14ac:dyDescent="0.25">
      <c r="A208" s="118" t="s">
        <v>828</v>
      </c>
      <c r="B208" s="797"/>
      <c r="C208" s="799"/>
      <c r="D208" s="800"/>
      <c r="E208" s="799"/>
      <c r="F208" s="801"/>
      <c r="G208" s="801"/>
      <c r="H208" s="802"/>
      <c r="I208" s="355" t="str">
        <f>IF('Mapa final'!Y211="","",'Mapa final'!Y211)</f>
        <v/>
      </c>
      <c r="J208" s="355" t="str">
        <f>IF('Mapa final'!AA211="","",'Mapa final'!AA211)</f>
        <v/>
      </c>
      <c r="K208" s="355" t="str">
        <f t="shared" si="3"/>
        <v/>
      </c>
      <c r="L208" s="355" t="str">
        <f>IF('Mapa final'!AD211="","",'Mapa final'!AD211)</f>
        <v/>
      </c>
      <c r="M208" s="356" t="str">
        <f>IF('Mapa final'!P211="","",'Mapa final'!P211)</f>
        <v/>
      </c>
      <c r="N208" s="427"/>
      <c r="O208" s="427"/>
      <c r="P208" s="427"/>
      <c r="Q208" s="428"/>
    </row>
    <row r="209" spans="1:17" ht="43.5" customHeight="1" x14ac:dyDescent="0.25">
      <c r="A209" s="118" t="s">
        <v>829</v>
      </c>
      <c r="B209" s="797"/>
      <c r="C209" s="799"/>
      <c r="D209" s="800"/>
      <c r="E209" s="799"/>
      <c r="F209" s="801"/>
      <c r="G209" s="801"/>
      <c r="H209" s="802"/>
      <c r="I209" s="355" t="str">
        <f>IF('Mapa final'!Y212="","",'Mapa final'!Y212)</f>
        <v/>
      </c>
      <c r="J209" s="355" t="str">
        <f>IF('Mapa final'!AA212="","",'Mapa final'!AA212)</f>
        <v/>
      </c>
      <c r="K209" s="355" t="str">
        <f t="shared" si="3"/>
        <v/>
      </c>
      <c r="L209" s="355" t="str">
        <f>IF('Mapa final'!AD212="","",'Mapa final'!AD212)</f>
        <v/>
      </c>
      <c r="M209" s="356" t="str">
        <f>IF('Mapa final'!P212="","",'Mapa final'!P212)</f>
        <v/>
      </c>
      <c r="N209" s="427"/>
      <c r="O209" s="427"/>
      <c r="P209" s="427"/>
      <c r="Q209" s="428"/>
    </row>
    <row r="210" spans="1:17" ht="43.5" customHeight="1" x14ac:dyDescent="0.25">
      <c r="A210" s="118" t="s">
        <v>830</v>
      </c>
      <c r="B210" s="797"/>
      <c r="C210" s="799"/>
      <c r="D210" s="800"/>
      <c r="E210" s="799"/>
      <c r="F210" s="801"/>
      <c r="G210" s="801"/>
      <c r="H210" s="802"/>
      <c r="I210" s="355" t="str">
        <f>IF('Mapa final'!Y213="","",'Mapa final'!Y213)</f>
        <v/>
      </c>
      <c r="J210" s="355" t="str">
        <f>IF('Mapa final'!AA213="","",'Mapa final'!AA213)</f>
        <v/>
      </c>
      <c r="K210" s="355" t="str">
        <f t="shared" si="3"/>
        <v/>
      </c>
      <c r="L210" s="355" t="str">
        <f>IF('Mapa final'!AD213="","",'Mapa final'!AD213)</f>
        <v/>
      </c>
      <c r="M210" s="356" t="str">
        <f>IF('Mapa final'!P213="","",'Mapa final'!P213)</f>
        <v/>
      </c>
      <c r="N210" s="427"/>
      <c r="O210" s="427"/>
      <c r="P210" s="427"/>
      <c r="Q210" s="428"/>
    </row>
    <row r="211" spans="1:17" ht="43.5" customHeight="1" x14ac:dyDescent="0.25">
      <c r="A211" s="118" t="s">
        <v>831</v>
      </c>
      <c r="B211" s="796"/>
      <c r="C211" s="798" t="str">
        <f>IF('Mapa final'!E214="","",'Mapa final'!E214)</f>
        <v/>
      </c>
      <c r="D211" s="804"/>
      <c r="E211" s="798" t="str">
        <f>IF('Mapa final'!D214="","",'Mapa final'!D214)</f>
        <v/>
      </c>
      <c r="F211" s="801" t="str">
        <f>IF('Mapa final'!H214="","",'Mapa final'!H214)</f>
        <v/>
      </c>
      <c r="G211" s="801" t="str">
        <f>IF('Mapa final'!L214="","",'Mapa final'!L214)</f>
        <v/>
      </c>
      <c r="H211" s="80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5" t="str">
        <f>IF('Mapa final'!Y214="","",'Mapa final'!Y214)</f>
        <v/>
      </c>
      <c r="J211" s="355" t="str">
        <f>IF('Mapa final'!AA214="","",'Mapa final'!AA214)</f>
        <v/>
      </c>
      <c r="K211" s="355" t="str">
        <f t="shared" si="3"/>
        <v/>
      </c>
      <c r="L211" s="355" t="str">
        <f>IF('Mapa final'!AD214="","",'Mapa final'!AD214)</f>
        <v/>
      </c>
      <c r="M211" s="356" t="str">
        <f>IF('Mapa final'!P214="","",'Mapa final'!P214)</f>
        <v/>
      </c>
      <c r="N211" s="427"/>
      <c r="O211" s="427"/>
      <c r="P211" s="427"/>
      <c r="Q211" s="428"/>
    </row>
    <row r="212" spans="1:17" ht="43.5" customHeight="1" x14ac:dyDescent="0.25">
      <c r="A212" s="118" t="s">
        <v>832</v>
      </c>
      <c r="B212" s="797"/>
      <c r="C212" s="799"/>
      <c r="D212" s="800"/>
      <c r="E212" s="799"/>
      <c r="F212" s="801"/>
      <c r="G212" s="801"/>
      <c r="H212" s="802"/>
      <c r="I212" s="355" t="str">
        <f>IF('Mapa final'!Y215="","",'Mapa final'!Y215)</f>
        <v/>
      </c>
      <c r="J212" s="355" t="str">
        <f>IF('Mapa final'!AA215="","",'Mapa final'!AA215)</f>
        <v/>
      </c>
      <c r="K212" s="355" t="str">
        <f t="shared" si="3"/>
        <v/>
      </c>
      <c r="L212" s="355" t="str">
        <f>IF('Mapa final'!AD215="","",'Mapa final'!AD215)</f>
        <v/>
      </c>
      <c r="M212" s="356" t="str">
        <f>IF('Mapa final'!P215="","",'Mapa final'!P215)</f>
        <v/>
      </c>
      <c r="N212" s="427"/>
      <c r="O212" s="427"/>
      <c r="P212" s="427"/>
      <c r="Q212" s="428"/>
    </row>
    <row r="213" spans="1:17" ht="43.5" customHeight="1" x14ac:dyDescent="0.25">
      <c r="A213" s="118" t="s">
        <v>833</v>
      </c>
      <c r="B213" s="797"/>
      <c r="C213" s="799"/>
      <c r="D213" s="800"/>
      <c r="E213" s="799"/>
      <c r="F213" s="801"/>
      <c r="G213" s="801"/>
      <c r="H213" s="802"/>
      <c r="I213" s="355" t="str">
        <f>IF('Mapa final'!Y216="","",'Mapa final'!Y216)</f>
        <v/>
      </c>
      <c r="J213" s="355" t="str">
        <f>IF('Mapa final'!AA216="","",'Mapa final'!AA216)</f>
        <v/>
      </c>
      <c r="K213" s="355" t="str">
        <f t="shared" si="3"/>
        <v/>
      </c>
      <c r="L213" s="355" t="str">
        <f>IF('Mapa final'!AD216="","",'Mapa final'!AD216)</f>
        <v/>
      </c>
      <c r="M213" s="356" t="str">
        <f>IF('Mapa final'!P216="","",'Mapa final'!P216)</f>
        <v/>
      </c>
      <c r="N213" s="427"/>
      <c r="O213" s="427"/>
      <c r="P213" s="427"/>
      <c r="Q213" s="428"/>
    </row>
    <row r="214" spans="1:17" ht="43.5" customHeight="1" x14ac:dyDescent="0.25">
      <c r="A214" s="118" t="s">
        <v>834</v>
      </c>
      <c r="B214" s="797"/>
      <c r="C214" s="799"/>
      <c r="D214" s="800"/>
      <c r="E214" s="799"/>
      <c r="F214" s="801"/>
      <c r="G214" s="801"/>
      <c r="H214" s="802"/>
      <c r="I214" s="355" t="str">
        <f>IF('Mapa final'!Y217="","",'Mapa final'!Y217)</f>
        <v/>
      </c>
      <c r="J214" s="355" t="str">
        <f>IF('Mapa final'!AA217="","",'Mapa final'!AA217)</f>
        <v/>
      </c>
      <c r="K214" s="355" t="str">
        <f t="shared" si="3"/>
        <v/>
      </c>
      <c r="L214" s="355" t="str">
        <f>IF('Mapa final'!AD217="","",'Mapa final'!AD217)</f>
        <v/>
      </c>
      <c r="M214" s="356" t="str">
        <f>IF('Mapa final'!P217="","",'Mapa final'!P217)</f>
        <v/>
      </c>
      <c r="N214" s="427"/>
      <c r="O214" s="427"/>
      <c r="P214" s="427"/>
      <c r="Q214" s="428"/>
    </row>
    <row r="215" spans="1:17" ht="43.5" customHeight="1" x14ac:dyDescent="0.25">
      <c r="A215" s="118" t="s">
        <v>835</v>
      </c>
      <c r="B215" s="797"/>
      <c r="C215" s="799"/>
      <c r="D215" s="800"/>
      <c r="E215" s="799"/>
      <c r="F215" s="801"/>
      <c r="G215" s="801"/>
      <c r="H215" s="802"/>
      <c r="I215" s="355" t="str">
        <f>IF('Mapa final'!Y218="","",'Mapa final'!Y218)</f>
        <v/>
      </c>
      <c r="J215" s="355" t="str">
        <f>IF('Mapa final'!AA218="","",'Mapa final'!AA218)</f>
        <v/>
      </c>
      <c r="K215" s="355" t="str">
        <f t="shared" si="3"/>
        <v/>
      </c>
      <c r="L215" s="355" t="str">
        <f>IF('Mapa final'!AD218="","",'Mapa final'!AD218)</f>
        <v/>
      </c>
      <c r="M215" s="356" t="str">
        <f>IF('Mapa final'!P218="","",'Mapa final'!P218)</f>
        <v/>
      </c>
      <c r="N215" s="427"/>
      <c r="O215" s="427"/>
      <c r="P215" s="427"/>
      <c r="Q215" s="428"/>
    </row>
    <row r="216" spans="1:17" ht="43.5" customHeight="1" x14ac:dyDescent="0.25">
      <c r="A216" s="118" t="s">
        <v>836</v>
      </c>
      <c r="B216" s="797"/>
      <c r="C216" s="799"/>
      <c r="D216" s="800"/>
      <c r="E216" s="799"/>
      <c r="F216" s="801"/>
      <c r="G216" s="801"/>
      <c r="H216" s="802"/>
      <c r="I216" s="355" t="str">
        <f>IF('Mapa final'!Y219="","",'Mapa final'!Y219)</f>
        <v/>
      </c>
      <c r="J216" s="355" t="str">
        <f>IF('Mapa final'!AA219="","",'Mapa final'!AA219)</f>
        <v/>
      </c>
      <c r="K216" s="355" t="str">
        <f t="shared" si="3"/>
        <v/>
      </c>
      <c r="L216" s="355" t="str">
        <f>IF('Mapa final'!AD219="","",'Mapa final'!AD219)</f>
        <v/>
      </c>
      <c r="M216" s="356" t="str">
        <f>IF('Mapa final'!P219="","",'Mapa final'!P219)</f>
        <v/>
      </c>
      <c r="N216" s="427"/>
      <c r="O216" s="427"/>
      <c r="P216" s="427"/>
      <c r="Q216" s="428"/>
    </row>
    <row r="217" spans="1:17" ht="43.5" customHeight="1" x14ac:dyDescent="0.25">
      <c r="A217" s="118" t="s">
        <v>837</v>
      </c>
      <c r="B217" s="796"/>
      <c r="C217" s="798" t="str">
        <f>IF('Mapa final'!E220="","",'Mapa final'!E220)</f>
        <v/>
      </c>
      <c r="D217" s="804"/>
      <c r="E217" s="798" t="str">
        <f>IF('Mapa final'!D220="","",'Mapa final'!D220)</f>
        <v/>
      </c>
      <c r="F217" s="801" t="str">
        <f>IF('Mapa final'!H220="","",'Mapa final'!H220)</f>
        <v/>
      </c>
      <c r="G217" s="801" t="str">
        <f>IF('Mapa final'!L220="","",'Mapa final'!L220)</f>
        <v/>
      </c>
      <c r="H217" s="80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5" t="str">
        <f>IF('Mapa final'!Y220="","",'Mapa final'!Y220)</f>
        <v/>
      </c>
      <c r="J217" s="355" t="str">
        <f>IF('Mapa final'!AA220="","",'Mapa final'!AA220)</f>
        <v/>
      </c>
      <c r="K217" s="355" t="str">
        <f t="shared" si="3"/>
        <v/>
      </c>
      <c r="L217" s="355" t="str">
        <f>IF('Mapa final'!AD220="","",'Mapa final'!AD220)</f>
        <v/>
      </c>
      <c r="M217" s="356" t="str">
        <f>IF('Mapa final'!P220="","",'Mapa final'!P220)</f>
        <v/>
      </c>
      <c r="N217" s="427"/>
      <c r="O217" s="427"/>
      <c r="P217" s="427"/>
      <c r="Q217" s="428"/>
    </row>
    <row r="218" spans="1:17" ht="43.5" customHeight="1" x14ac:dyDescent="0.25">
      <c r="A218" s="118" t="s">
        <v>838</v>
      </c>
      <c r="B218" s="797"/>
      <c r="C218" s="799"/>
      <c r="D218" s="800"/>
      <c r="E218" s="799"/>
      <c r="F218" s="801"/>
      <c r="G218" s="801"/>
      <c r="H218" s="802"/>
      <c r="I218" s="355" t="str">
        <f>IF('Mapa final'!Y221="","",'Mapa final'!Y221)</f>
        <v/>
      </c>
      <c r="J218" s="355" t="str">
        <f>IF('Mapa final'!AA221="","",'Mapa final'!AA221)</f>
        <v/>
      </c>
      <c r="K218" s="355" t="str">
        <f t="shared" si="3"/>
        <v/>
      </c>
      <c r="L218" s="355" t="str">
        <f>IF('Mapa final'!AD221="","",'Mapa final'!AD221)</f>
        <v/>
      </c>
      <c r="M218" s="356" t="str">
        <f>IF('Mapa final'!P221="","",'Mapa final'!P221)</f>
        <v/>
      </c>
      <c r="N218" s="427"/>
      <c r="O218" s="427"/>
      <c r="P218" s="427"/>
      <c r="Q218" s="428"/>
    </row>
    <row r="219" spans="1:17" ht="43.5" customHeight="1" x14ac:dyDescent="0.25">
      <c r="A219" s="118" t="s">
        <v>839</v>
      </c>
      <c r="B219" s="797"/>
      <c r="C219" s="799"/>
      <c r="D219" s="800"/>
      <c r="E219" s="799"/>
      <c r="F219" s="801"/>
      <c r="G219" s="801"/>
      <c r="H219" s="802"/>
      <c r="I219" s="355" t="str">
        <f>IF('Mapa final'!Y222="","",'Mapa final'!Y222)</f>
        <v/>
      </c>
      <c r="J219" s="355" t="str">
        <f>IF('Mapa final'!AA222="","",'Mapa final'!AA222)</f>
        <v/>
      </c>
      <c r="K219" s="355" t="str">
        <f t="shared" si="3"/>
        <v/>
      </c>
      <c r="L219" s="355" t="str">
        <f>IF('Mapa final'!AD222="","",'Mapa final'!AD222)</f>
        <v/>
      </c>
      <c r="M219" s="356" t="str">
        <f>IF('Mapa final'!P222="","",'Mapa final'!P222)</f>
        <v/>
      </c>
      <c r="N219" s="427"/>
      <c r="O219" s="427"/>
      <c r="P219" s="427"/>
      <c r="Q219" s="428"/>
    </row>
    <row r="220" spans="1:17" ht="43.5" customHeight="1" x14ac:dyDescent="0.25">
      <c r="A220" s="118" t="s">
        <v>840</v>
      </c>
      <c r="B220" s="797"/>
      <c r="C220" s="799"/>
      <c r="D220" s="800"/>
      <c r="E220" s="799"/>
      <c r="F220" s="801"/>
      <c r="G220" s="801"/>
      <c r="H220" s="802"/>
      <c r="I220" s="355" t="str">
        <f>IF('Mapa final'!Y223="","",'Mapa final'!Y223)</f>
        <v/>
      </c>
      <c r="J220" s="355" t="str">
        <f>IF('Mapa final'!AA223="","",'Mapa final'!AA223)</f>
        <v/>
      </c>
      <c r="K220" s="355" t="str">
        <f t="shared" si="3"/>
        <v/>
      </c>
      <c r="L220" s="355" t="str">
        <f>IF('Mapa final'!AD223="","",'Mapa final'!AD223)</f>
        <v/>
      </c>
      <c r="M220" s="356" t="str">
        <f>IF('Mapa final'!P223="","",'Mapa final'!P223)</f>
        <v/>
      </c>
      <c r="N220" s="427"/>
      <c r="O220" s="427"/>
      <c r="P220" s="427"/>
      <c r="Q220" s="428"/>
    </row>
    <row r="221" spans="1:17" ht="43.5" customHeight="1" x14ac:dyDescent="0.25">
      <c r="A221" s="118" t="s">
        <v>841</v>
      </c>
      <c r="B221" s="797"/>
      <c r="C221" s="799"/>
      <c r="D221" s="800"/>
      <c r="E221" s="799"/>
      <c r="F221" s="801"/>
      <c r="G221" s="801"/>
      <c r="H221" s="802"/>
      <c r="I221" s="355" t="str">
        <f>IF('Mapa final'!Y224="","",'Mapa final'!Y224)</f>
        <v/>
      </c>
      <c r="J221" s="355" t="str">
        <f>IF('Mapa final'!AA224="","",'Mapa final'!AA224)</f>
        <v/>
      </c>
      <c r="K221" s="355" t="str">
        <f t="shared" si="3"/>
        <v/>
      </c>
      <c r="L221" s="355" t="str">
        <f>IF('Mapa final'!AD224="","",'Mapa final'!AD224)</f>
        <v/>
      </c>
      <c r="M221" s="356" t="str">
        <f>IF('Mapa final'!P224="","",'Mapa final'!P224)</f>
        <v/>
      </c>
      <c r="N221" s="427"/>
      <c r="O221" s="427"/>
      <c r="P221" s="427"/>
      <c r="Q221" s="428"/>
    </row>
    <row r="222" spans="1:17" ht="43.5" customHeight="1" x14ac:dyDescent="0.25">
      <c r="A222" s="118" t="s">
        <v>842</v>
      </c>
      <c r="B222" s="797"/>
      <c r="C222" s="799"/>
      <c r="D222" s="800"/>
      <c r="E222" s="799"/>
      <c r="F222" s="801"/>
      <c r="G222" s="801"/>
      <c r="H222" s="802"/>
      <c r="I222" s="355" t="str">
        <f>IF('Mapa final'!Y225="","",'Mapa final'!Y225)</f>
        <v/>
      </c>
      <c r="J222" s="355" t="str">
        <f>IF('Mapa final'!AA225="","",'Mapa final'!AA225)</f>
        <v/>
      </c>
      <c r="K222" s="355" t="str">
        <f t="shared" si="3"/>
        <v/>
      </c>
      <c r="L222" s="355" t="str">
        <f>IF('Mapa final'!AD225="","",'Mapa final'!AD225)</f>
        <v/>
      </c>
      <c r="M222" s="356" t="str">
        <f>IF('Mapa final'!P225="","",'Mapa final'!P225)</f>
        <v/>
      </c>
      <c r="N222" s="427"/>
      <c r="O222" s="427"/>
      <c r="P222" s="427"/>
      <c r="Q222" s="428"/>
    </row>
    <row r="223" spans="1:17" ht="43.5" customHeight="1" x14ac:dyDescent="0.25">
      <c r="A223" s="118" t="s">
        <v>843</v>
      </c>
      <c r="B223" s="796"/>
      <c r="C223" s="798" t="str">
        <f>IF('Mapa final'!E226="","",'Mapa final'!E226)</f>
        <v/>
      </c>
      <c r="D223" s="804"/>
      <c r="E223" s="798" t="str">
        <f>IF('Mapa final'!D226="","",'Mapa final'!D226)</f>
        <v/>
      </c>
      <c r="F223" s="801" t="str">
        <f>IF('Mapa final'!H226="","",'Mapa final'!H226)</f>
        <v/>
      </c>
      <c r="G223" s="801" t="str">
        <f>IF('Mapa final'!L226="","",'Mapa final'!L226)</f>
        <v/>
      </c>
      <c r="H223" s="80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5" t="str">
        <f>IF('Mapa final'!Y226="","",'Mapa final'!Y226)</f>
        <v/>
      </c>
      <c r="J223" s="355" t="str">
        <f>IF('Mapa final'!AA226="","",'Mapa final'!AA226)</f>
        <v/>
      </c>
      <c r="K223" s="355" t="str">
        <f t="shared" si="3"/>
        <v/>
      </c>
      <c r="L223" s="355" t="str">
        <f>IF('Mapa final'!AD226="","",'Mapa final'!AD226)</f>
        <v/>
      </c>
      <c r="M223" s="356" t="str">
        <f>IF('Mapa final'!P226="","",'Mapa final'!P226)</f>
        <v/>
      </c>
      <c r="N223" s="427"/>
      <c r="O223" s="427"/>
      <c r="P223" s="427"/>
      <c r="Q223" s="428"/>
    </row>
    <row r="224" spans="1:17" ht="43.5" customHeight="1" x14ac:dyDescent="0.25">
      <c r="A224" s="118" t="s">
        <v>844</v>
      </c>
      <c r="B224" s="797"/>
      <c r="C224" s="799"/>
      <c r="D224" s="800"/>
      <c r="E224" s="799"/>
      <c r="F224" s="801"/>
      <c r="G224" s="801"/>
      <c r="H224" s="802"/>
      <c r="I224" s="355" t="str">
        <f>IF('Mapa final'!Y227="","",'Mapa final'!Y227)</f>
        <v/>
      </c>
      <c r="J224" s="355" t="str">
        <f>IF('Mapa final'!AA227="","",'Mapa final'!AA227)</f>
        <v/>
      </c>
      <c r="K224" s="355" t="str">
        <f t="shared" si="3"/>
        <v/>
      </c>
      <c r="L224" s="355" t="str">
        <f>IF('Mapa final'!AD227="","",'Mapa final'!AD227)</f>
        <v/>
      </c>
      <c r="M224" s="356" t="str">
        <f>IF('Mapa final'!P227="","",'Mapa final'!P227)</f>
        <v/>
      </c>
      <c r="N224" s="427"/>
      <c r="O224" s="427"/>
      <c r="P224" s="427"/>
      <c r="Q224" s="428"/>
    </row>
    <row r="225" spans="1:17" ht="43.5" customHeight="1" x14ac:dyDescent="0.25">
      <c r="A225" s="118" t="s">
        <v>845</v>
      </c>
      <c r="B225" s="797"/>
      <c r="C225" s="799"/>
      <c r="D225" s="800"/>
      <c r="E225" s="799"/>
      <c r="F225" s="801"/>
      <c r="G225" s="801"/>
      <c r="H225" s="802"/>
      <c r="I225" s="355" t="str">
        <f>IF('Mapa final'!Y228="","",'Mapa final'!Y228)</f>
        <v/>
      </c>
      <c r="J225" s="355" t="str">
        <f>IF('Mapa final'!AA228="","",'Mapa final'!AA228)</f>
        <v/>
      </c>
      <c r="K225" s="355" t="str">
        <f t="shared" si="3"/>
        <v/>
      </c>
      <c r="L225" s="355" t="str">
        <f>IF('Mapa final'!AD228="","",'Mapa final'!AD228)</f>
        <v/>
      </c>
      <c r="M225" s="356" t="str">
        <f>IF('Mapa final'!P228="","",'Mapa final'!P228)</f>
        <v/>
      </c>
      <c r="N225" s="427"/>
      <c r="O225" s="427"/>
      <c r="P225" s="427"/>
      <c r="Q225" s="428"/>
    </row>
    <row r="226" spans="1:17" ht="43.5" customHeight="1" x14ac:dyDescent="0.25">
      <c r="A226" s="118" t="s">
        <v>846</v>
      </c>
      <c r="B226" s="797"/>
      <c r="C226" s="799"/>
      <c r="D226" s="800"/>
      <c r="E226" s="799"/>
      <c r="F226" s="801"/>
      <c r="G226" s="801"/>
      <c r="H226" s="802"/>
      <c r="I226" s="355" t="str">
        <f>IF('Mapa final'!Y229="","",'Mapa final'!Y229)</f>
        <v/>
      </c>
      <c r="J226" s="355" t="str">
        <f>IF('Mapa final'!AA229="","",'Mapa final'!AA229)</f>
        <v/>
      </c>
      <c r="K226" s="355" t="str">
        <f t="shared" si="3"/>
        <v/>
      </c>
      <c r="L226" s="355" t="str">
        <f>IF('Mapa final'!AD229="","",'Mapa final'!AD229)</f>
        <v/>
      </c>
      <c r="M226" s="356" t="str">
        <f>IF('Mapa final'!P229="","",'Mapa final'!P229)</f>
        <v/>
      </c>
      <c r="N226" s="427"/>
      <c r="O226" s="427"/>
      <c r="P226" s="427"/>
      <c r="Q226" s="428"/>
    </row>
    <row r="227" spans="1:17" ht="43.5" customHeight="1" x14ac:dyDescent="0.25">
      <c r="A227" s="118" t="s">
        <v>847</v>
      </c>
      <c r="B227" s="797"/>
      <c r="C227" s="799"/>
      <c r="D227" s="800"/>
      <c r="E227" s="799"/>
      <c r="F227" s="801"/>
      <c r="G227" s="801"/>
      <c r="H227" s="802"/>
      <c r="I227" s="355" t="str">
        <f>IF('Mapa final'!Y230="","",'Mapa final'!Y230)</f>
        <v/>
      </c>
      <c r="J227" s="355" t="str">
        <f>IF('Mapa final'!AA230="","",'Mapa final'!AA230)</f>
        <v/>
      </c>
      <c r="K227" s="355" t="str">
        <f t="shared" si="3"/>
        <v/>
      </c>
      <c r="L227" s="355" t="str">
        <f>IF('Mapa final'!AD230="","",'Mapa final'!AD230)</f>
        <v/>
      </c>
      <c r="M227" s="356" t="str">
        <f>IF('Mapa final'!P230="","",'Mapa final'!P230)</f>
        <v/>
      </c>
      <c r="N227" s="427"/>
      <c r="O227" s="427"/>
      <c r="P227" s="427"/>
      <c r="Q227" s="428"/>
    </row>
    <row r="228" spans="1:17" ht="43.5" customHeight="1" x14ac:dyDescent="0.25">
      <c r="A228" s="118" t="s">
        <v>848</v>
      </c>
      <c r="B228" s="797"/>
      <c r="C228" s="799"/>
      <c r="D228" s="800"/>
      <c r="E228" s="799"/>
      <c r="F228" s="801"/>
      <c r="G228" s="801"/>
      <c r="H228" s="802"/>
      <c r="I228" s="355" t="str">
        <f>IF('Mapa final'!Y231="","",'Mapa final'!Y231)</f>
        <v/>
      </c>
      <c r="J228" s="355" t="str">
        <f>IF('Mapa final'!AA231="","",'Mapa final'!AA231)</f>
        <v/>
      </c>
      <c r="K228" s="355" t="str">
        <f t="shared" si="3"/>
        <v/>
      </c>
      <c r="L228" s="355" t="str">
        <f>IF('Mapa final'!AD231="","",'Mapa final'!AD231)</f>
        <v/>
      </c>
      <c r="M228" s="356" t="str">
        <f>IF('Mapa final'!P231="","",'Mapa final'!P231)</f>
        <v/>
      </c>
      <c r="N228" s="427"/>
      <c r="O228" s="427"/>
      <c r="P228" s="427"/>
      <c r="Q228" s="428"/>
    </row>
    <row r="229" spans="1:17" ht="43.5" customHeight="1" x14ac:dyDescent="0.25">
      <c r="A229" s="118" t="s">
        <v>849</v>
      </c>
      <c r="B229" s="796"/>
      <c r="C229" s="798" t="str">
        <f>IF('Mapa final'!E232="","",'Mapa final'!E232)</f>
        <v/>
      </c>
      <c r="D229" s="804"/>
      <c r="E229" s="798" t="str">
        <f>IF('Mapa final'!D232="","",'Mapa final'!D232)</f>
        <v/>
      </c>
      <c r="F229" s="801" t="str">
        <f>IF('Mapa final'!H232="","",'Mapa final'!H232)</f>
        <v/>
      </c>
      <c r="G229" s="801" t="str">
        <f>IF('Mapa final'!L232="","",'Mapa final'!L232)</f>
        <v/>
      </c>
      <c r="H229" s="80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5" t="str">
        <f>IF('Mapa final'!Y232="","",'Mapa final'!Y232)</f>
        <v/>
      </c>
      <c r="J229" s="355" t="str">
        <f>IF('Mapa final'!AA232="","",'Mapa final'!AA232)</f>
        <v/>
      </c>
      <c r="K229" s="355" t="str">
        <f t="shared" si="3"/>
        <v/>
      </c>
      <c r="L229" s="355" t="str">
        <f>IF('Mapa final'!AD232="","",'Mapa final'!AD232)</f>
        <v/>
      </c>
      <c r="M229" s="356" t="str">
        <f>IF('Mapa final'!P232="","",'Mapa final'!P232)</f>
        <v/>
      </c>
      <c r="N229" s="427"/>
      <c r="O229" s="427"/>
      <c r="P229" s="427"/>
      <c r="Q229" s="428"/>
    </row>
    <row r="230" spans="1:17" ht="43.5" customHeight="1" x14ac:dyDescent="0.25">
      <c r="A230" s="118" t="s">
        <v>850</v>
      </c>
      <c r="B230" s="797"/>
      <c r="C230" s="799"/>
      <c r="D230" s="800"/>
      <c r="E230" s="799"/>
      <c r="F230" s="801"/>
      <c r="G230" s="801"/>
      <c r="H230" s="802"/>
      <c r="I230" s="355" t="str">
        <f>IF('Mapa final'!Y233="","",'Mapa final'!Y233)</f>
        <v/>
      </c>
      <c r="J230" s="355" t="str">
        <f>IF('Mapa final'!AA233="","",'Mapa final'!AA233)</f>
        <v/>
      </c>
      <c r="K230" s="355" t="str">
        <f t="shared" si="3"/>
        <v/>
      </c>
      <c r="L230" s="355" t="str">
        <f>IF('Mapa final'!AD233="","",'Mapa final'!AD233)</f>
        <v/>
      </c>
      <c r="M230" s="356" t="str">
        <f>IF('Mapa final'!P233="","",'Mapa final'!P233)</f>
        <v/>
      </c>
      <c r="N230" s="427"/>
      <c r="O230" s="427"/>
      <c r="P230" s="427"/>
      <c r="Q230" s="428"/>
    </row>
    <row r="231" spans="1:17" ht="43.5" customHeight="1" x14ac:dyDescent="0.25">
      <c r="A231" s="118" t="s">
        <v>851</v>
      </c>
      <c r="B231" s="797"/>
      <c r="C231" s="799"/>
      <c r="D231" s="800"/>
      <c r="E231" s="799"/>
      <c r="F231" s="801"/>
      <c r="G231" s="801"/>
      <c r="H231" s="802"/>
      <c r="I231" s="355" t="str">
        <f>IF('Mapa final'!Y234="","",'Mapa final'!Y234)</f>
        <v/>
      </c>
      <c r="J231" s="355" t="str">
        <f>IF('Mapa final'!AA234="","",'Mapa final'!AA234)</f>
        <v/>
      </c>
      <c r="K231" s="355" t="str">
        <f t="shared" si="3"/>
        <v/>
      </c>
      <c r="L231" s="355" t="str">
        <f>IF('Mapa final'!AD234="","",'Mapa final'!AD234)</f>
        <v/>
      </c>
      <c r="M231" s="356" t="str">
        <f>IF('Mapa final'!P234="","",'Mapa final'!P234)</f>
        <v/>
      </c>
      <c r="N231" s="427"/>
      <c r="O231" s="427"/>
      <c r="P231" s="427"/>
      <c r="Q231" s="428"/>
    </row>
    <row r="232" spans="1:17" ht="43.5" customHeight="1" x14ac:dyDescent="0.25">
      <c r="A232" s="118" t="s">
        <v>852</v>
      </c>
      <c r="B232" s="797"/>
      <c r="C232" s="799"/>
      <c r="D232" s="800"/>
      <c r="E232" s="799"/>
      <c r="F232" s="801"/>
      <c r="G232" s="801"/>
      <c r="H232" s="802"/>
      <c r="I232" s="355" t="str">
        <f>IF('Mapa final'!Y235="","",'Mapa final'!Y235)</f>
        <v/>
      </c>
      <c r="J232" s="355" t="str">
        <f>IF('Mapa final'!AA235="","",'Mapa final'!AA235)</f>
        <v/>
      </c>
      <c r="K232" s="355" t="str">
        <f t="shared" si="3"/>
        <v/>
      </c>
      <c r="L232" s="355" t="str">
        <f>IF('Mapa final'!AD235="","",'Mapa final'!AD235)</f>
        <v/>
      </c>
      <c r="M232" s="356" t="str">
        <f>IF('Mapa final'!P235="","",'Mapa final'!P235)</f>
        <v/>
      </c>
      <c r="N232" s="427"/>
      <c r="O232" s="427"/>
      <c r="P232" s="427"/>
      <c r="Q232" s="428"/>
    </row>
    <row r="233" spans="1:17" ht="43.5" customHeight="1" x14ac:dyDescent="0.25">
      <c r="A233" s="118" t="s">
        <v>853</v>
      </c>
      <c r="B233" s="797"/>
      <c r="C233" s="799"/>
      <c r="D233" s="800"/>
      <c r="E233" s="799"/>
      <c r="F233" s="801"/>
      <c r="G233" s="801"/>
      <c r="H233" s="802"/>
      <c r="I233" s="355" t="str">
        <f>IF('Mapa final'!Y236="","",'Mapa final'!Y236)</f>
        <v/>
      </c>
      <c r="J233" s="355" t="str">
        <f>IF('Mapa final'!AA236="","",'Mapa final'!AA236)</f>
        <v/>
      </c>
      <c r="K233" s="355" t="str">
        <f t="shared" si="3"/>
        <v/>
      </c>
      <c r="L233" s="355" t="str">
        <f>IF('Mapa final'!AD236="","",'Mapa final'!AD236)</f>
        <v/>
      </c>
      <c r="M233" s="356" t="str">
        <f>IF('Mapa final'!P236="","",'Mapa final'!P236)</f>
        <v/>
      </c>
      <c r="N233" s="427"/>
      <c r="O233" s="427"/>
      <c r="P233" s="427"/>
      <c r="Q233" s="428"/>
    </row>
    <row r="234" spans="1:17" ht="43.5" customHeight="1" x14ac:dyDescent="0.25">
      <c r="A234" s="118" t="s">
        <v>854</v>
      </c>
      <c r="B234" s="797"/>
      <c r="C234" s="799"/>
      <c r="D234" s="800"/>
      <c r="E234" s="799"/>
      <c r="F234" s="801"/>
      <c r="G234" s="801"/>
      <c r="H234" s="802"/>
      <c r="I234" s="355" t="str">
        <f>IF('Mapa final'!Y237="","",'Mapa final'!Y237)</f>
        <v/>
      </c>
      <c r="J234" s="355" t="str">
        <f>IF('Mapa final'!AA237="","",'Mapa final'!AA237)</f>
        <v/>
      </c>
      <c r="K234" s="355" t="str">
        <f t="shared" si="3"/>
        <v/>
      </c>
      <c r="L234" s="355" t="str">
        <f>IF('Mapa final'!AD237="","",'Mapa final'!AD237)</f>
        <v/>
      </c>
      <c r="M234" s="356" t="str">
        <f>IF('Mapa final'!P237="","",'Mapa final'!P237)</f>
        <v/>
      </c>
      <c r="N234" s="427"/>
      <c r="O234" s="427"/>
      <c r="P234" s="427"/>
      <c r="Q234" s="428"/>
    </row>
    <row r="235" spans="1:17" ht="43.5" customHeight="1" x14ac:dyDescent="0.25">
      <c r="A235" s="118" t="s">
        <v>855</v>
      </c>
      <c r="B235" s="796"/>
      <c r="C235" s="798" t="str">
        <f>IF('Mapa final'!E238="","",'Mapa final'!E238)</f>
        <v/>
      </c>
      <c r="D235" s="804"/>
      <c r="E235" s="798" t="str">
        <f>IF('Mapa final'!D238="","",'Mapa final'!D238)</f>
        <v/>
      </c>
      <c r="F235" s="801" t="str">
        <f>IF('Mapa final'!H238="","",'Mapa final'!H238)</f>
        <v/>
      </c>
      <c r="G235" s="801" t="str">
        <f>IF('Mapa final'!L238="","",'Mapa final'!L238)</f>
        <v/>
      </c>
      <c r="H235" s="80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5" t="str">
        <f>IF('Mapa final'!Y238="","",'Mapa final'!Y238)</f>
        <v/>
      </c>
      <c r="J235" s="355" t="str">
        <f>IF('Mapa final'!AA238="","",'Mapa final'!AA238)</f>
        <v/>
      </c>
      <c r="K235" s="355" t="str">
        <f t="shared" si="3"/>
        <v/>
      </c>
      <c r="L235" s="355" t="str">
        <f>IF('Mapa final'!AD238="","",'Mapa final'!AD238)</f>
        <v/>
      </c>
      <c r="M235" s="356" t="str">
        <f>IF('Mapa final'!P238="","",'Mapa final'!P238)</f>
        <v/>
      </c>
      <c r="N235" s="427"/>
      <c r="O235" s="427"/>
      <c r="P235" s="427"/>
      <c r="Q235" s="428"/>
    </row>
    <row r="236" spans="1:17" ht="43.5" customHeight="1" x14ac:dyDescent="0.25">
      <c r="A236" s="118" t="s">
        <v>856</v>
      </c>
      <c r="B236" s="797"/>
      <c r="C236" s="799"/>
      <c r="D236" s="800"/>
      <c r="E236" s="799"/>
      <c r="F236" s="801"/>
      <c r="G236" s="801"/>
      <c r="H236" s="802"/>
      <c r="I236" s="355" t="str">
        <f>IF('Mapa final'!Y239="","",'Mapa final'!Y239)</f>
        <v/>
      </c>
      <c r="J236" s="355" t="str">
        <f>IF('Mapa final'!AA239="","",'Mapa final'!AA239)</f>
        <v/>
      </c>
      <c r="K236" s="355" t="str">
        <f t="shared" si="3"/>
        <v/>
      </c>
      <c r="L236" s="355" t="str">
        <f>IF('Mapa final'!AD239="","",'Mapa final'!AD239)</f>
        <v/>
      </c>
      <c r="M236" s="356" t="str">
        <f>IF('Mapa final'!P239="","",'Mapa final'!P239)</f>
        <v/>
      </c>
      <c r="N236" s="427"/>
      <c r="O236" s="427"/>
      <c r="P236" s="427"/>
      <c r="Q236" s="428"/>
    </row>
    <row r="237" spans="1:17" ht="43.5" customHeight="1" x14ac:dyDescent="0.25">
      <c r="A237" s="118" t="s">
        <v>857</v>
      </c>
      <c r="B237" s="797"/>
      <c r="C237" s="799"/>
      <c r="D237" s="800"/>
      <c r="E237" s="799"/>
      <c r="F237" s="801"/>
      <c r="G237" s="801"/>
      <c r="H237" s="802"/>
      <c r="I237" s="355" t="str">
        <f>IF('Mapa final'!Y240="","",'Mapa final'!Y240)</f>
        <v/>
      </c>
      <c r="J237" s="355" t="str">
        <f>IF('Mapa final'!AA240="","",'Mapa final'!AA240)</f>
        <v/>
      </c>
      <c r="K237" s="355" t="str">
        <f t="shared" si="3"/>
        <v/>
      </c>
      <c r="L237" s="355" t="str">
        <f>IF('Mapa final'!AD240="","",'Mapa final'!AD240)</f>
        <v/>
      </c>
      <c r="M237" s="356" t="str">
        <f>IF('Mapa final'!P240="","",'Mapa final'!P240)</f>
        <v/>
      </c>
      <c r="N237" s="427"/>
      <c r="O237" s="427"/>
      <c r="P237" s="427"/>
      <c r="Q237" s="428"/>
    </row>
    <row r="238" spans="1:17" ht="43.5" customHeight="1" x14ac:dyDescent="0.25">
      <c r="A238" s="118" t="s">
        <v>858</v>
      </c>
      <c r="B238" s="797"/>
      <c r="C238" s="799"/>
      <c r="D238" s="800"/>
      <c r="E238" s="799"/>
      <c r="F238" s="801"/>
      <c r="G238" s="801"/>
      <c r="H238" s="802"/>
      <c r="I238" s="355" t="str">
        <f>IF('Mapa final'!Y241="","",'Mapa final'!Y241)</f>
        <v/>
      </c>
      <c r="J238" s="355" t="str">
        <f>IF('Mapa final'!AA241="","",'Mapa final'!AA241)</f>
        <v/>
      </c>
      <c r="K238" s="355" t="str">
        <f t="shared" si="3"/>
        <v/>
      </c>
      <c r="L238" s="355" t="str">
        <f>IF('Mapa final'!AD241="","",'Mapa final'!AD241)</f>
        <v/>
      </c>
      <c r="M238" s="356" t="str">
        <f>IF('Mapa final'!P241="","",'Mapa final'!P241)</f>
        <v/>
      </c>
      <c r="N238" s="427"/>
      <c r="O238" s="427"/>
      <c r="P238" s="427"/>
      <c r="Q238" s="428"/>
    </row>
    <row r="239" spans="1:17" ht="43.5" customHeight="1" x14ac:dyDescent="0.25">
      <c r="A239" s="118" t="s">
        <v>859</v>
      </c>
      <c r="B239" s="797"/>
      <c r="C239" s="799"/>
      <c r="D239" s="800"/>
      <c r="E239" s="799"/>
      <c r="F239" s="801"/>
      <c r="G239" s="801"/>
      <c r="H239" s="802"/>
      <c r="I239" s="355" t="str">
        <f>IF('Mapa final'!Y242="","",'Mapa final'!Y242)</f>
        <v/>
      </c>
      <c r="J239" s="355" t="str">
        <f>IF('Mapa final'!AA242="","",'Mapa final'!AA242)</f>
        <v/>
      </c>
      <c r="K239" s="355" t="str">
        <f t="shared" si="3"/>
        <v/>
      </c>
      <c r="L239" s="355" t="str">
        <f>IF('Mapa final'!AD242="","",'Mapa final'!AD242)</f>
        <v/>
      </c>
      <c r="M239" s="356" t="str">
        <f>IF('Mapa final'!P242="","",'Mapa final'!P242)</f>
        <v/>
      </c>
      <c r="N239" s="427"/>
      <c r="O239" s="427"/>
      <c r="P239" s="427"/>
      <c r="Q239" s="428"/>
    </row>
    <row r="240" spans="1:17" ht="43.5" customHeight="1" x14ac:dyDescent="0.25">
      <c r="A240" s="118" t="s">
        <v>860</v>
      </c>
      <c r="B240" s="797"/>
      <c r="C240" s="799"/>
      <c r="D240" s="800"/>
      <c r="E240" s="799"/>
      <c r="F240" s="801"/>
      <c r="G240" s="801"/>
      <c r="H240" s="802"/>
      <c r="I240" s="355" t="str">
        <f>IF('Mapa final'!Y243="","",'Mapa final'!Y243)</f>
        <v/>
      </c>
      <c r="J240" s="355" t="str">
        <f>IF('Mapa final'!AA243="","",'Mapa final'!AA243)</f>
        <v/>
      </c>
      <c r="K240" s="355" t="str">
        <f t="shared" si="3"/>
        <v/>
      </c>
      <c r="L240" s="355" t="str">
        <f>IF('Mapa final'!AD243="","",'Mapa final'!AD243)</f>
        <v/>
      </c>
      <c r="M240" s="356" t="str">
        <f>IF('Mapa final'!P243="","",'Mapa final'!P243)</f>
        <v/>
      </c>
      <c r="N240" s="427"/>
      <c r="O240" s="427"/>
      <c r="P240" s="427"/>
      <c r="Q240" s="428"/>
    </row>
    <row r="241" spans="1:17" ht="43.5" customHeight="1" x14ac:dyDescent="0.25">
      <c r="A241" s="118" t="s">
        <v>861</v>
      </c>
      <c r="B241" s="796"/>
      <c r="C241" s="798" t="str">
        <f>IF('Mapa final'!E244="","",'Mapa final'!E244)</f>
        <v/>
      </c>
      <c r="D241" s="804"/>
      <c r="E241" s="798" t="str">
        <f>IF('Mapa final'!D244="","",'Mapa final'!D244)</f>
        <v/>
      </c>
      <c r="F241" s="801" t="str">
        <f>IF('Mapa final'!H244="","",'Mapa final'!H244)</f>
        <v/>
      </c>
      <c r="G241" s="801" t="str">
        <f>IF('Mapa final'!L244="","",'Mapa final'!L244)</f>
        <v/>
      </c>
      <c r="H241" s="80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5" t="str">
        <f>IF('Mapa final'!Y244="","",'Mapa final'!Y244)</f>
        <v/>
      </c>
      <c r="J241" s="355" t="str">
        <f>IF('Mapa final'!AA244="","",'Mapa final'!AA244)</f>
        <v/>
      </c>
      <c r="K241" s="355" t="str">
        <f t="shared" si="3"/>
        <v/>
      </c>
      <c r="L241" s="355" t="str">
        <f>IF('Mapa final'!AD244="","",'Mapa final'!AD244)</f>
        <v/>
      </c>
      <c r="M241" s="356" t="str">
        <f>IF('Mapa final'!P244="","",'Mapa final'!P244)</f>
        <v/>
      </c>
      <c r="N241" s="427"/>
      <c r="O241" s="427"/>
      <c r="P241" s="427"/>
      <c r="Q241" s="428"/>
    </row>
    <row r="242" spans="1:17" ht="43.5" customHeight="1" x14ac:dyDescent="0.25">
      <c r="A242" s="118" t="s">
        <v>862</v>
      </c>
      <c r="B242" s="797"/>
      <c r="C242" s="799"/>
      <c r="D242" s="800"/>
      <c r="E242" s="799"/>
      <c r="F242" s="801"/>
      <c r="G242" s="801"/>
      <c r="H242" s="802"/>
      <c r="I242" s="355" t="str">
        <f>IF('Mapa final'!Y245="","",'Mapa final'!Y245)</f>
        <v/>
      </c>
      <c r="J242" s="355" t="str">
        <f>IF('Mapa final'!AA245="","",'Mapa final'!AA245)</f>
        <v/>
      </c>
      <c r="K242" s="355" t="str">
        <f t="shared" si="3"/>
        <v/>
      </c>
      <c r="L242" s="355" t="str">
        <f>IF('Mapa final'!AD245="","",'Mapa final'!AD245)</f>
        <v/>
      </c>
      <c r="M242" s="356" t="str">
        <f>IF('Mapa final'!P245="","",'Mapa final'!P245)</f>
        <v/>
      </c>
      <c r="N242" s="427"/>
      <c r="O242" s="427"/>
      <c r="P242" s="427"/>
      <c r="Q242" s="428"/>
    </row>
    <row r="243" spans="1:17" ht="43.5" customHeight="1" x14ac:dyDescent="0.25">
      <c r="A243" s="118" t="s">
        <v>863</v>
      </c>
      <c r="B243" s="797"/>
      <c r="C243" s="799"/>
      <c r="D243" s="800"/>
      <c r="E243" s="799"/>
      <c r="F243" s="801"/>
      <c r="G243" s="801"/>
      <c r="H243" s="802"/>
      <c r="I243" s="355" t="str">
        <f>IF('Mapa final'!Y246="","",'Mapa final'!Y246)</f>
        <v/>
      </c>
      <c r="J243" s="355" t="str">
        <f>IF('Mapa final'!AA246="","",'Mapa final'!AA246)</f>
        <v/>
      </c>
      <c r="K243" s="355" t="str">
        <f t="shared" si="3"/>
        <v/>
      </c>
      <c r="L243" s="355" t="str">
        <f>IF('Mapa final'!AD246="","",'Mapa final'!AD246)</f>
        <v/>
      </c>
      <c r="M243" s="356" t="str">
        <f>IF('Mapa final'!P246="","",'Mapa final'!P246)</f>
        <v/>
      </c>
      <c r="N243" s="427"/>
      <c r="O243" s="427"/>
      <c r="P243" s="427"/>
      <c r="Q243" s="428"/>
    </row>
    <row r="244" spans="1:17" ht="43.5" customHeight="1" x14ac:dyDescent="0.25">
      <c r="A244" s="118" t="s">
        <v>864</v>
      </c>
      <c r="B244" s="797"/>
      <c r="C244" s="799"/>
      <c r="D244" s="800"/>
      <c r="E244" s="799"/>
      <c r="F244" s="801"/>
      <c r="G244" s="801"/>
      <c r="H244" s="802"/>
      <c r="I244" s="355" t="str">
        <f>IF('Mapa final'!Y247="","",'Mapa final'!Y247)</f>
        <v/>
      </c>
      <c r="J244" s="355" t="str">
        <f>IF('Mapa final'!AA247="","",'Mapa final'!AA247)</f>
        <v/>
      </c>
      <c r="K244" s="355" t="str">
        <f t="shared" si="3"/>
        <v/>
      </c>
      <c r="L244" s="355" t="str">
        <f>IF('Mapa final'!AD247="","",'Mapa final'!AD247)</f>
        <v/>
      </c>
      <c r="M244" s="356" t="str">
        <f>IF('Mapa final'!P247="","",'Mapa final'!P247)</f>
        <v/>
      </c>
      <c r="N244" s="427"/>
      <c r="O244" s="427"/>
      <c r="P244" s="427"/>
      <c r="Q244" s="428"/>
    </row>
    <row r="245" spans="1:17" ht="43.5" customHeight="1" x14ac:dyDescent="0.25">
      <c r="A245" s="118" t="s">
        <v>865</v>
      </c>
      <c r="B245" s="797"/>
      <c r="C245" s="799"/>
      <c r="D245" s="800"/>
      <c r="E245" s="799"/>
      <c r="F245" s="801"/>
      <c r="G245" s="801"/>
      <c r="H245" s="802"/>
      <c r="I245" s="355" t="str">
        <f>IF('Mapa final'!Y248="","",'Mapa final'!Y248)</f>
        <v/>
      </c>
      <c r="J245" s="355" t="str">
        <f>IF('Mapa final'!AA248="","",'Mapa final'!AA248)</f>
        <v/>
      </c>
      <c r="K245" s="355" t="str">
        <f t="shared" si="3"/>
        <v/>
      </c>
      <c r="L245" s="355" t="str">
        <f>IF('Mapa final'!AD248="","",'Mapa final'!AD248)</f>
        <v/>
      </c>
      <c r="M245" s="356" t="str">
        <f>IF('Mapa final'!P248="","",'Mapa final'!P248)</f>
        <v/>
      </c>
      <c r="N245" s="427"/>
      <c r="O245" s="427"/>
      <c r="P245" s="427"/>
      <c r="Q245" s="428"/>
    </row>
    <row r="246" spans="1:17" ht="43.5" customHeight="1" x14ac:dyDescent="0.25">
      <c r="A246" s="118" t="s">
        <v>866</v>
      </c>
      <c r="B246" s="797"/>
      <c r="C246" s="799"/>
      <c r="D246" s="800"/>
      <c r="E246" s="799"/>
      <c r="F246" s="801"/>
      <c r="G246" s="801"/>
      <c r="H246" s="802"/>
      <c r="I246" s="355" t="str">
        <f>IF('Mapa final'!Y249="","",'Mapa final'!Y249)</f>
        <v/>
      </c>
      <c r="J246" s="355" t="str">
        <f>IF('Mapa final'!AA249="","",'Mapa final'!AA249)</f>
        <v/>
      </c>
      <c r="K246" s="355" t="str">
        <f t="shared" si="3"/>
        <v/>
      </c>
      <c r="L246" s="355" t="str">
        <f>IF('Mapa final'!AD249="","",'Mapa final'!AD249)</f>
        <v/>
      </c>
      <c r="M246" s="356" t="str">
        <f>IF('Mapa final'!P249="","",'Mapa final'!P249)</f>
        <v/>
      </c>
      <c r="N246" s="427"/>
      <c r="O246" s="427"/>
      <c r="P246" s="427"/>
      <c r="Q246" s="428"/>
    </row>
    <row r="247" spans="1:17" ht="43.5" customHeight="1" x14ac:dyDescent="0.25">
      <c r="A247" s="118" t="s">
        <v>867</v>
      </c>
      <c r="B247" s="796"/>
      <c r="C247" s="798" t="str">
        <f>IF('Mapa final'!E250="","",'Mapa final'!E250)</f>
        <v/>
      </c>
      <c r="D247" s="804"/>
      <c r="E247" s="798" t="str">
        <f>IF('Mapa final'!D250="","",'Mapa final'!D250)</f>
        <v/>
      </c>
      <c r="F247" s="801" t="str">
        <f>IF('Mapa final'!H250="","",'Mapa final'!H250)</f>
        <v/>
      </c>
      <c r="G247" s="801" t="str">
        <f>IF('Mapa final'!L250="","",'Mapa final'!L250)</f>
        <v/>
      </c>
      <c r="H247" s="80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5" t="str">
        <f>IF('Mapa final'!Y250="","",'Mapa final'!Y250)</f>
        <v/>
      </c>
      <c r="J247" s="355" t="str">
        <f>IF('Mapa final'!AA250="","",'Mapa final'!AA250)</f>
        <v/>
      </c>
      <c r="K247" s="355" t="str">
        <f t="shared" si="3"/>
        <v/>
      </c>
      <c r="L247" s="355" t="str">
        <f>IF('Mapa final'!AD250="","",'Mapa final'!AD250)</f>
        <v/>
      </c>
      <c r="M247" s="356" t="str">
        <f>IF('Mapa final'!P250="","",'Mapa final'!P250)</f>
        <v/>
      </c>
      <c r="N247" s="427"/>
      <c r="O247" s="427"/>
      <c r="P247" s="427"/>
      <c r="Q247" s="428"/>
    </row>
    <row r="248" spans="1:17" ht="43.5" customHeight="1" x14ac:dyDescent="0.25">
      <c r="A248" s="118" t="s">
        <v>868</v>
      </c>
      <c r="B248" s="797"/>
      <c r="C248" s="799"/>
      <c r="D248" s="800"/>
      <c r="E248" s="799"/>
      <c r="F248" s="801"/>
      <c r="G248" s="801"/>
      <c r="H248" s="802"/>
      <c r="I248" s="355" t="str">
        <f>IF('Mapa final'!Y251="","",'Mapa final'!Y251)</f>
        <v/>
      </c>
      <c r="J248" s="355" t="str">
        <f>IF('Mapa final'!AA251="","",'Mapa final'!AA251)</f>
        <v/>
      </c>
      <c r="K248" s="355" t="str">
        <f t="shared" si="3"/>
        <v/>
      </c>
      <c r="L248" s="355" t="str">
        <f>IF('Mapa final'!AD251="","",'Mapa final'!AD251)</f>
        <v/>
      </c>
      <c r="M248" s="356" t="str">
        <f>IF('Mapa final'!P251="","",'Mapa final'!P251)</f>
        <v/>
      </c>
      <c r="N248" s="427"/>
      <c r="O248" s="427"/>
      <c r="P248" s="427"/>
      <c r="Q248" s="428"/>
    </row>
    <row r="249" spans="1:17" ht="43.5" customHeight="1" x14ac:dyDescent="0.25">
      <c r="A249" s="118" t="s">
        <v>869</v>
      </c>
      <c r="B249" s="797"/>
      <c r="C249" s="799"/>
      <c r="D249" s="800"/>
      <c r="E249" s="799"/>
      <c r="F249" s="801"/>
      <c r="G249" s="801"/>
      <c r="H249" s="802"/>
      <c r="I249" s="355" t="str">
        <f>IF('Mapa final'!Y252="","",'Mapa final'!Y252)</f>
        <v/>
      </c>
      <c r="J249" s="355" t="str">
        <f>IF('Mapa final'!AA252="","",'Mapa final'!AA252)</f>
        <v/>
      </c>
      <c r="K249" s="355" t="str">
        <f t="shared" si="3"/>
        <v/>
      </c>
      <c r="L249" s="355" t="str">
        <f>IF('Mapa final'!AD252="","",'Mapa final'!AD252)</f>
        <v/>
      </c>
      <c r="M249" s="356" t="str">
        <f>IF('Mapa final'!P252="","",'Mapa final'!P252)</f>
        <v/>
      </c>
      <c r="N249" s="427"/>
      <c r="O249" s="427"/>
      <c r="P249" s="427"/>
      <c r="Q249" s="428"/>
    </row>
    <row r="250" spans="1:17" ht="43.5" customHeight="1" x14ac:dyDescent="0.25">
      <c r="A250" s="118" t="s">
        <v>870</v>
      </c>
      <c r="B250" s="797"/>
      <c r="C250" s="799"/>
      <c r="D250" s="800"/>
      <c r="E250" s="799"/>
      <c r="F250" s="801"/>
      <c r="G250" s="801"/>
      <c r="H250" s="802"/>
      <c r="I250" s="355" t="str">
        <f>IF('Mapa final'!Y253="","",'Mapa final'!Y253)</f>
        <v/>
      </c>
      <c r="J250" s="355" t="str">
        <f>IF('Mapa final'!AA253="","",'Mapa final'!AA253)</f>
        <v/>
      </c>
      <c r="K250" s="355" t="str">
        <f t="shared" si="3"/>
        <v/>
      </c>
      <c r="L250" s="355" t="str">
        <f>IF('Mapa final'!AD253="","",'Mapa final'!AD253)</f>
        <v/>
      </c>
      <c r="M250" s="356" t="str">
        <f>IF('Mapa final'!P253="","",'Mapa final'!P253)</f>
        <v/>
      </c>
      <c r="N250" s="427"/>
      <c r="O250" s="427"/>
      <c r="P250" s="427"/>
      <c r="Q250" s="428"/>
    </row>
    <row r="251" spans="1:17" ht="43.5" customHeight="1" x14ac:dyDescent="0.25">
      <c r="A251" s="118" t="s">
        <v>871</v>
      </c>
      <c r="B251" s="797"/>
      <c r="C251" s="799"/>
      <c r="D251" s="800"/>
      <c r="E251" s="799"/>
      <c r="F251" s="801"/>
      <c r="G251" s="801"/>
      <c r="H251" s="802"/>
      <c r="I251" s="355" t="str">
        <f>IF('Mapa final'!Y254="","",'Mapa final'!Y254)</f>
        <v/>
      </c>
      <c r="J251" s="355" t="str">
        <f>IF('Mapa final'!AA254="","",'Mapa final'!AA254)</f>
        <v/>
      </c>
      <c r="K251" s="355" t="str">
        <f t="shared" si="3"/>
        <v/>
      </c>
      <c r="L251" s="355" t="str">
        <f>IF('Mapa final'!AD254="","",'Mapa final'!AD254)</f>
        <v/>
      </c>
      <c r="M251" s="356" t="str">
        <f>IF('Mapa final'!P254="","",'Mapa final'!P254)</f>
        <v/>
      </c>
      <c r="N251" s="427"/>
      <c r="O251" s="427"/>
      <c r="P251" s="427"/>
      <c r="Q251" s="428"/>
    </row>
    <row r="252" spans="1:17" ht="43.5" customHeight="1" x14ac:dyDescent="0.25">
      <c r="A252" s="118" t="s">
        <v>872</v>
      </c>
      <c r="B252" s="797"/>
      <c r="C252" s="799"/>
      <c r="D252" s="800"/>
      <c r="E252" s="799"/>
      <c r="F252" s="801"/>
      <c r="G252" s="801"/>
      <c r="H252" s="802"/>
      <c r="I252" s="355" t="str">
        <f>IF('Mapa final'!Y255="","",'Mapa final'!Y255)</f>
        <v/>
      </c>
      <c r="J252" s="355" t="str">
        <f>IF('Mapa final'!AA255="","",'Mapa final'!AA255)</f>
        <v/>
      </c>
      <c r="K252" s="355" t="str">
        <f t="shared" si="3"/>
        <v/>
      </c>
      <c r="L252" s="355" t="str">
        <f>IF('Mapa final'!AD255="","",'Mapa final'!AD255)</f>
        <v/>
      </c>
      <c r="M252" s="356" t="str">
        <f>IF('Mapa final'!P255="","",'Mapa final'!P255)</f>
        <v/>
      </c>
      <c r="N252" s="427"/>
      <c r="O252" s="427"/>
      <c r="P252" s="427"/>
      <c r="Q252" s="428"/>
    </row>
    <row r="253" spans="1:17" ht="43.5" customHeight="1" x14ac:dyDescent="0.25">
      <c r="A253" s="118" t="s">
        <v>873</v>
      </c>
      <c r="B253" s="796"/>
      <c r="C253" s="798" t="str">
        <f>IF('Mapa final'!E256="","",'Mapa final'!E256)</f>
        <v/>
      </c>
      <c r="D253" s="804"/>
      <c r="E253" s="798" t="str">
        <f>IF('Mapa final'!D256="","",'Mapa final'!D256)</f>
        <v/>
      </c>
      <c r="F253" s="801" t="str">
        <f>IF('Mapa final'!H256="","",'Mapa final'!H256)</f>
        <v/>
      </c>
      <c r="G253" s="801" t="str">
        <f>IF('Mapa final'!L256="","",'Mapa final'!L256)</f>
        <v/>
      </c>
      <c r="H253" s="80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5" t="str">
        <f>IF('Mapa final'!Y256="","",'Mapa final'!Y256)</f>
        <v/>
      </c>
      <c r="J253" s="355" t="str">
        <f>IF('Mapa final'!AA256="","",'Mapa final'!AA256)</f>
        <v/>
      </c>
      <c r="K253" s="355" t="str">
        <f t="shared" si="3"/>
        <v/>
      </c>
      <c r="L253" s="355" t="str">
        <f>IF('Mapa final'!AD256="","",'Mapa final'!AD256)</f>
        <v/>
      </c>
      <c r="M253" s="356" t="str">
        <f>IF('Mapa final'!P256="","",'Mapa final'!P256)</f>
        <v/>
      </c>
      <c r="N253" s="427"/>
      <c r="O253" s="427"/>
      <c r="P253" s="427"/>
      <c r="Q253" s="428"/>
    </row>
    <row r="254" spans="1:17" ht="43.5" customHeight="1" x14ac:dyDescent="0.25">
      <c r="A254" s="118" t="s">
        <v>874</v>
      </c>
      <c r="B254" s="797"/>
      <c r="C254" s="799"/>
      <c r="D254" s="800"/>
      <c r="E254" s="799"/>
      <c r="F254" s="801"/>
      <c r="G254" s="801"/>
      <c r="H254" s="802"/>
      <c r="I254" s="355" t="str">
        <f>IF('Mapa final'!Y257="","",'Mapa final'!Y257)</f>
        <v/>
      </c>
      <c r="J254" s="355" t="str">
        <f>IF('Mapa final'!AA257="","",'Mapa final'!AA257)</f>
        <v/>
      </c>
      <c r="K254" s="355" t="str">
        <f t="shared" si="3"/>
        <v/>
      </c>
      <c r="L254" s="355" t="str">
        <f>IF('Mapa final'!AD257="","",'Mapa final'!AD257)</f>
        <v/>
      </c>
      <c r="M254" s="356" t="str">
        <f>IF('Mapa final'!P257="","",'Mapa final'!P257)</f>
        <v/>
      </c>
      <c r="N254" s="427"/>
      <c r="O254" s="427"/>
      <c r="P254" s="427"/>
      <c r="Q254" s="428"/>
    </row>
    <row r="255" spans="1:17" ht="43.5" customHeight="1" x14ac:dyDescent="0.25">
      <c r="A255" s="118" t="s">
        <v>875</v>
      </c>
      <c r="B255" s="797"/>
      <c r="C255" s="799"/>
      <c r="D255" s="800"/>
      <c r="E255" s="799"/>
      <c r="F255" s="801"/>
      <c r="G255" s="801"/>
      <c r="H255" s="802"/>
      <c r="I255" s="355" t="str">
        <f>IF('Mapa final'!Y258="","",'Mapa final'!Y258)</f>
        <v/>
      </c>
      <c r="J255" s="355" t="str">
        <f>IF('Mapa final'!AA258="","",'Mapa final'!AA258)</f>
        <v/>
      </c>
      <c r="K255" s="355" t="str">
        <f t="shared" si="3"/>
        <v/>
      </c>
      <c r="L255" s="355" t="str">
        <f>IF('Mapa final'!AD258="","",'Mapa final'!AD258)</f>
        <v/>
      </c>
      <c r="M255" s="356" t="str">
        <f>IF('Mapa final'!P258="","",'Mapa final'!P258)</f>
        <v/>
      </c>
      <c r="N255" s="427"/>
      <c r="O255" s="427"/>
      <c r="P255" s="427"/>
      <c r="Q255" s="428"/>
    </row>
    <row r="256" spans="1:17" ht="43.5" customHeight="1" x14ac:dyDescent="0.25">
      <c r="A256" s="118" t="s">
        <v>876</v>
      </c>
      <c r="B256" s="797"/>
      <c r="C256" s="799"/>
      <c r="D256" s="800"/>
      <c r="E256" s="799"/>
      <c r="F256" s="801"/>
      <c r="G256" s="801"/>
      <c r="H256" s="802"/>
      <c r="I256" s="355" t="str">
        <f>IF('Mapa final'!Y259="","",'Mapa final'!Y259)</f>
        <v/>
      </c>
      <c r="J256" s="355" t="str">
        <f>IF('Mapa final'!AA259="","",'Mapa final'!AA259)</f>
        <v/>
      </c>
      <c r="K256" s="355" t="str">
        <f t="shared" si="3"/>
        <v/>
      </c>
      <c r="L256" s="355" t="str">
        <f>IF('Mapa final'!AD259="","",'Mapa final'!AD259)</f>
        <v/>
      </c>
      <c r="M256" s="356" t="str">
        <f>IF('Mapa final'!P259="","",'Mapa final'!P259)</f>
        <v/>
      </c>
      <c r="N256" s="427"/>
      <c r="O256" s="427"/>
      <c r="P256" s="427"/>
      <c r="Q256" s="428"/>
    </row>
    <row r="257" spans="1:17" ht="43.5" customHeight="1" x14ac:dyDescent="0.25">
      <c r="A257" s="118" t="s">
        <v>877</v>
      </c>
      <c r="B257" s="797"/>
      <c r="C257" s="799"/>
      <c r="D257" s="800"/>
      <c r="E257" s="799"/>
      <c r="F257" s="801"/>
      <c r="G257" s="801"/>
      <c r="H257" s="802"/>
      <c r="I257" s="355" t="str">
        <f>IF('Mapa final'!Y260="","",'Mapa final'!Y260)</f>
        <v/>
      </c>
      <c r="J257" s="355" t="str">
        <f>IF('Mapa final'!AA260="","",'Mapa final'!AA260)</f>
        <v/>
      </c>
      <c r="K257" s="355" t="str">
        <f t="shared" si="3"/>
        <v/>
      </c>
      <c r="L257" s="355" t="str">
        <f>IF('Mapa final'!AD260="","",'Mapa final'!AD260)</f>
        <v/>
      </c>
      <c r="M257" s="356" t="str">
        <f>IF('Mapa final'!P260="","",'Mapa final'!P260)</f>
        <v/>
      </c>
      <c r="N257" s="427"/>
      <c r="O257" s="427"/>
      <c r="P257" s="427"/>
      <c r="Q257" s="428"/>
    </row>
    <row r="258" spans="1:17" ht="43.5" customHeight="1" x14ac:dyDescent="0.25">
      <c r="A258" s="118" t="s">
        <v>878</v>
      </c>
      <c r="B258" s="797"/>
      <c r="C258" s="799"/>
      <c r="D258" s="800"/>
      <c r="E258" s="799"/>
      <c r="F258" s="801"/>
      <c r="G258" s="801"/>
      <c r="H258" s="802"/>
      <c r="I258" s="355" t="str">
        <f>IF('Mapa final'!Y261="","",'Mapa final'!Y261)</f>
        <v/>
      </c>
      <c r="J258" s="355" t="str">
        <f>IF('Mapa final'!AA261="","",'Mapa final'!AA261)</f>
        <v/>
      </c>
      <c r="K258" s="355" t="str">
        <f t="shared" si="3"/>
        <v/>
      </c>
      <c r="L258" s="355" t="str">
        <f>IF('Mapa final'!AD261="","",'Mapa final'!AD261)</f>
        <v/>
      </c>
      <c r="M258" s="356" t="str">
        <f>IF('Mapa final'!P261="","",'Mapa final'!P261)</f>
        <v/>
      </c>
      <c r="N258" s="427"/>
      <c r="O258" s="427"/>
      <c r="P258" s="427"/>
      <c r="Q258" s="428"/>
    </row>
    <row r="259" spans="1:17" ht="43.5" customHeight="1" x14ac:dyDescent="0.25">
      <c r="A259" s="118" t="s">
        <v>879</v>
      </c>
      <c r="B259" s="796"/>
      <c r="C259" s="798" t="str">
        <f>IF('Mapa final'!E262="","",'Mapa final'!E262)</f>
        <v/>
      </c>
      <c r="D259" s="804"/>
      <c r="E259" s="798" t="str">
        <f>IF('Mapa final'!D262="","",'Mapa final'!D262)</f>
        <v/>
      </c>
      <c r="F259" s="801" t="str">
        <f>IF('Mapa final'!H262="","",'Mapa final'!H262)</f>
        <v/>
      </c>
      <c r="G259" s="801" t="str">
        <f>IF('Mapa final'!L262="","",'Mapa final'!L262)</f>
        <v/>
      </c>
      <c r="H259" s="80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5" t="str">
        <f>IF('Mapa final'!Y262="","",'Mapa final'!Y262)</f>
        <v/>
      </c>
      <c r="J259" s="355" t="str">
        <f>IF('Mapa final'!AA262="","",'Mapa final'!AA262)</f>
        <v/>
      </c>
      <c r="K259" s="355" t="str">
        <f t="shared" si="3"/>
        <v/>
      </c>
      <c r="L259" s="355" t="str">
        <f>IF('Mapa final'!AD262="","",'Mapa final'!AD262)</f>
        <v/>
      </c>
      <c r="M259" s="356" t="str">
        <f>IF('Mapa final'!P262="","",'Mapa final'!P262)</f>
        <v/>
      </c>
      <c r="N259" s="427"/>
      <c r="O259" s="427"/>
      <c r="P259" s="427"/>
      <c r="Q259" s="428"/>
    </row>
    <row r="260" spans="1:17" ht="43.5" customHeight="1" x14ac:dyDescent="0.25">
      <c r="A260" s="118" t="s">
        <v>880</v>
      </c>
      <c r="B260" s="797"/>
      <c r="C260" s="799"/>
      <c r="D260" s="800"/>
      <c r="E260" s="799"/>
      <c r="F260" s="801"/>
      <c r="G260" s="801"/>
      <c r="H260" s="802"/>
      <c r="I260" s="355" t="str">
        <f>IF('Mapa final'!Y263="","",'Mapa final'!Y263)</f>
        <v/>
      </c>
      <c r="J260" s="355" t="str">
        <f>IF('Mapa final'!AA263="","",'Mapa final'!AA263)</f>
        <v/>
      </c>
      <c r="K260" s="355" t="str">
        <f t="shared" si="3"/>
        <v/>
      </c>
      <c r="L260" s="355" t="str">
        <f>IF('Mapa final'!AD263="","",'Mapa final'!AD263)</f>
        <v/>
      </c>
      <c r="M260" s="356" t="str">
        <f>IF('Mapa final'!P263="","",'Mapa final'!P263)</f>
        <v/>
      </c>
      <c r="N260" s="427"/>
      <c r="O260" s="427"/>
      <c r="P260" s="427"/>
      <c r="Q260" s="428"/>
    </row>
    <row r="261" spans="1:17" ht="43.5" customHeight="1" x14ac:dyDescent="0.25">
      <c r="A261" s="118" t="s">
        <v>881</v>
      </c>
      <c r="B261" s="797"/>
      <c r="C261" s="799"/>
      <c r="D261" s="800"/>
      <c r="E261" s="799"/>
      <c r="F261" s="801"/>
      <c r="G261" s="801"/>
      <c r="H261" s="802"/>
      <c r="I261" s="355" t="str">
        <f>IF('Mapa final'!Y264="","",'Mapa final'!Y264)</f>
        <v/>
      </c>
      <c r="J261" s="355" t="str">
        <f>IF('Mapa final'!AA264="","",'Mapa final'!AA264)</f>
        <v/>
      </c>
      <c r="K261" s="355" t="str">
        <f t="shared" si="3"/>
        <v/>
      </c>
      <c r="L261" s="355" t="str">
        <f>IF('Mapa final'!AD264="","",'Mapa final'!AD264)</f>
        <v/>
      </c>
      <c r="M261" s="356" t="str">
        <f>IF('Mapa final'!P264="","",'Mapa final'!P264)</f>
        <v/>
      </c>
      <c r="N261" s="427"/>
      <c r="O261" s="427"/>
      <c r="P261" s="427"/>
      <c r="Q261" s="428"/>
    </row>
    <row r="262" spans="1:17" ht="43.5" customHeight="1" x14ac:dyDescent="0.25">
      <c r="A262" s="118" t="s">
        <v>882</v>
      </c>
      <c r="B262" s="797"/>
      <c r="C262" s="799"/>
      <c r="D262" s="800"/>
      <c r="E262" s="799"/>
      <c r="F262" s="801"/>
      <c r="G262" s="801"/>
      <c r="H262" s="802"/>
      <c r="I262" s="355" t="str">
        <f>IF('Mapa final'!Y265="","",'Mapa final'!Y265)</f>
        <v/>
      </c>
      <c r="J262" s="355" t="str">
        <f>IF('Mapa final'!AA265="","",'Mapa final'!AA265)</f>
        <v/>
      </c>
      <c r="K262" s="355" t="str">
        <f t="shared" si="3"/>
        <v/>
      </c>
      <c r="L262" s="355" t="str">
        <f>IF('Mapa final'!AD265="","",'Mapa final'!AD265)</f>
        <v/>
      </c>
      <c r="M262" s="356" t="str">
        <f>IF('Mapa final'!P265="","",'Mapa final'!P265)</f>
        <v/>
      </c>
      <c r="N262" s="427"/>
      <c r="O262" s="427"/>
      <c r="P262" s="427"/>
      <c r="Q262" s="428"/>
    </row>
    <row r="263" spans="1:17" ht="43.5" customHeight="1" x14ac:dyDescent="0.25">
      <c r="A263" s="118" t="s">
        <v>883</v>
      </c>
      <c r="B263" s="797"/>
      <c r="C263" s="799"/>
      <c r="D263" s="800"/>
      <c r="E263" s="799"/>
      <c r="F263" s="801"/>
      <c r="G263" s="801"/>
      <c r="H263" s="802"/>
      <c r="I263" s="355" t="str">
        <f>IF('Mapa final'!Y266="","",'Mapa final'!Y266)</f>
        <v/>
      </c>
      <c r="J263" s="355" t="str">
        <f>IF('Mapa final'!AA266="","",'Mapa final'!AA266)</f>
        <v/>
      </c>
      <c r="K263" s="355" t="str">
        <f t="shared" si="3"/>
        <v/>
      </c>
      <c r="L263" s="355" t="str">
        <f>IF('Mapa final'!AD266="","",'Mapa final'!AD266)</f>
        <v/>
      </c>
      <c r="M263" s="356" t="str">
        <f>IF('Mapa final'!P266="","",'Mapa final'!P266)</f>
        <v/>
      </c>
      <c r="N263" s="427"/>
      <c r="O263" s="427"/>
      <c r="P263" s="427"/>
      <c r="Q263" s="428"/>
    </row>
    <row r="264" spans="1:17" ht="43.5" customHeight="1" x14ac:dyDescent="0.25">
      <c r="A264" s="118" t="s">
        <v>884</v>
      </c>
      <c r="B264" s="797"/>
      <c r="C264" s="799"/>
      <c r="D264" s="800"/>
      <c r="E264" s="799"/>
      <c r="F264" s="801"/>
      <c r="G264" s="801"/>
      <c r="H264" s="802"/>
      <c r="I264" s="355" t="str">
        <f>IF('Mapa final'!Y267="","",'Mapa final'!Y267)</f>
        <v/>
      </c>
      <c r="J264" s="355" t="str">
        <f>IF('Mapa final'!AA267="","",'Mapa final'!AA267)</f>
        <v/>
      </c>
      <c r="K264" s="35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5" t="str">
        <f>IF('Mapa final'!AD267="","",'Mapa final'!AD267)</f>
        <v/>
      </c>
      <c r="M264" s="356" t="str">
        <f>IF('Mapa final'!P267="","",'Mapa final'!P267)</f>
        <v/>
      </c>
      <c r="N264" s="427"/>
      <c r="O264" s="427"/>
      <c r="P264" s="427"/>
      <c r="Q264" s="428"/>
    </row>
    <row r="265" spans="1:17" ht="43.5" customHeight="1" x14ac:dyDescent="0.25">
      <c r="A265" s="118" t="s">
        <v>885</v>
      </c>
      <c r="B265" s="796"/>
      <c r="C265" s="798" t="str">
        <f>IF('Mapa final'!E268="","",'Mapa final'!E268)</f>
        <v/>
      </c>
      <c r="D265" s="804"/>
      <c r="E265" s="798" t="str">
        <f>IF('Mapa final'!D268="","",'Mapa final'!D268)</f>
        <v/>
      </c>
      <c r="F265" s="801" t="str">
        <f>IF('Mapa final'!H268="","",'Mapa final'!H268)</f>
        <v/>
      </c>
      <c r="G265" s="801" t="str">
        <f>IF('Mapa final'!L268="","",'Mapa final'!L268)</f>
        <v/>
      </c>
      <c r="H265" s="80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5" t="str">
        <f>IF('Mapa final'!Y268="","",'Mapa final'!Y268)</f>
        <v/>
      </c>
      <c r="J265" s="355" t="str">
        <f>IF('Mapa final'!AA268="","",'Mapa final'!AA268)</f>
        <v/>
      </c>
      <c r="K265" s="355" t="str">
        <f t="shared" si="4"/>
        <v/>
      </c>
      <c r="L265" s="355" t="str">
        <f>IF('Mapa final'!AD268="","",'Mapa final'!AD268)</f>
        <v/>
      </c>
      <c r="M265" s="356" t="str">
        <f>IF('Mapa final'!P268="","",'Mapa final'!P268)</f>
        <v/>
      </c>
      <c r="N265" s="427"/>
      <c r="O265" s="427"/>
      <c r="P265" s="427"/>
      <c r="Q265" s="428"/>
    </row>
    <row r="266" spans="1:17" ht="43.5" customHeight="1" x14ac:dyDescent="0.25">
      <c r="A266" s="118" t="s">
        <v>886</v>
      </c>
      <c r="B266" s="797"/>
      <c r="C266" s="799"/>
      <c r="D266" s="800"/>
      <c r="E266" s="799"/>
      <c r="F266" s="801"/>
      <c r="G266" s="801"/>
      <c r="H266" s="802"/>
      <c r="I266" s="355" t="str">
        <f>IF('Mapa final'!Y269="","",'Mapa final'!Y269)</f>
        <v/>
      </c>
      <c r="J266" s="355" t="str">
        <f>IF('Mapa final'!AA269="","",'Mapa final'!AA269)</f>
        <v/>
      </c>
      <c r="K266" s="355" t="str">
        <f t="shared" si="4"/>
        <v/>
      </c>
      <c r="L266" s="355" t="str">
        <f>IF('Mapa final'!AD269="","",'Mapa final'!AD269)</f>
        <v/>
      </c>
      <c r="M266" s="356" t="str">
        <f>IF('Mapa final'!P269="","",'Mapa final'!P269)</f>
        <v/>
      </c>
      <c r="N266" s="427"/>
      <c r="O266" s="427"/>
      <c r="P266" s="427"/>
      <c r="Q266" s="428"/>
    </row>
    <row r="267" spans="1:17" ht="43.5" customHeight="1" x14ac:dyDescent="0.25">
      <c r="A267" s="118" t="s">
        <v>887</v>
      </c>
      <c r="B267" s="797"/>
      <c r="C267" s="799"/>
      <c r="D267" s="800"/>
      <c r="E267" s="799"/>
      <c r="F267" s="801"/>
      <c r="G267" s="801"/>
      <c r="H267" s="802"/>
      <c r="I267" s="355" t="str">
        <f>IF('Mapa final'!Y270="","",'Mapa final'!Y270)</f>
        <v/>
      </c>
      <c r="J267" s="355" t="str">
        <f>IF('Mapa final'!AA270="","",'Mapa final'!AA270)</f>
        <v/>
      </c>
      <c r="K267" s="355" t="str">
        <f t="shared" si="4"/>
        <v/>
      </c>
      <c r="L267" s="355" t="str">
        <f>IF('Mapa final'!AD270="","",'Mapa final'!AD270)</f>
        <v/>
      </c>
      <c r="M267" s="356" t="str">
        <f>IF('Mapa final'!P270="","",'Mapa final'!P270)</f>
        <v/>
      </c>
      <c r="N267" s="427"/>
      <c r="O267" s="427"/>
      <c r="P267" s="427"/>
      <c r="Q267" s="428"/>
    </row>
    <row r="268" spans="1:17" ht="43.5" customHeight="1" x14ac:dyDescent="0.25">
      <c r="A268" s="118" t="s">
        <v>888</v>
      </c>
      <c r="B268" s="797"/>
      <c r="C268" s="799"/>
      <c r="D268" s="800"/>
      <c r="E268" s="799"/>
      <c r="F268" s="801"/>
      <c r="G268" s="801"/>
      <c r="H268" s="802"/>
      <c r="I268" s="355" t="str">
        <f>IF('Mapa final'!Y271="","",'Mapa final'!Y271)</f>
        <v/>
      </c>
      <c r="J268" s="355" t="str">
        <f>IF('Mapa final'!AA271="","",'Mapa final'!AA271)</f>
        <v/>
      </c>
      <c r="K268" s="355" t="str">
        <f t="shared" si="4"/>
        <v/>
      </c>
      <c r="L268" s="355" t="str">
        <f>IF('Mapa final'!AD271="","",'Mapa final'!AD271)</f>
        <v/>
      </c>
      <c r="M268" s="356" t="str">
        <f>IF('Mapa final'!P271="","",'Mapa final'!P271)</f>
        <v/>
      </c>
      <c r="N268" s="427"/>
      <c r="O268" s="427"/>
      <c r="P268" s="427"/>
      <c r="Q268" s="428"/>
    </row>
    <row r="269" spans="1:17" ht="43.5" customHeight="1" x14ac:dyDescent="0.25">
      <c r="A269" s="118" t="s">
        <v>889</v>
      </c>
      <c r="B269" s="797"/>
      <c r="C269" s="799"/>
      <c r="D269" s="800"/>
      <c r="E269" s="799"/>
      <c r="F269" s="801"/>
      <c r="G269" s="801"/>
      <c r="H269" s="802"/>
      <c r="I269" s="355" t="str">
        <f>IF('Mapa final'!Y272="","",'Mapa final'!Y272)</f>
        <v/>
      </c>
      <c r="J269" s="355" t="str">
        <f>IF('Mapa final'!AA272="","",'Mapa final'!AA272)</f>
        <v/>
      </c>
      <c r="K269" s="355" t="str">
        <f t="shared" si="4"/>
        <v/>
      </c>
      <c r="L269" s="355" t="str">
        <f>IF('Mapa final'!AD272="","",'Mapa final'!AD272)</f>
        <v/>
      </c>
      <c r="M269" s="356" t="str">
        <f>IF('Mapa final'!P272="","",'Mapa final'!P272)</f>
        <v/>
      </c>
      <c r="N269" s="427"/>
      <c r="O269" s="427"/>
      <c r="P269" s="427"/>
      <c r="Q269" s="428"/>
    </row>
    <row r="270" spans="1:17" ht="43.5" customHeight="1" x14ac:dyDescent="0.25">
      <c r="A270" s="118" t="s">
        <v>890</v>
      </c>
      <c r="B270" s="797"/>
      <c r="C270" s="799"/>
      <c r="D270" s="800"/>
      <c r="E270" s="799"/>
      <c r="F270" s="801"/>
      <c r="G270" s="801"/>
      <c r="H270" s="802"/>
      <c r="I270" s="355" t="str">
        <f>IF('Mapa final'!Y273="","",'Mapa final'!Y273)</f>
        <v/>
      </c>
      <c r="J270" s="355" t="str">
        <f>IF('Mapa final'!AA273="","",'Mapa final'!AA273)</f>
        <v/>
      </c>
      <c r="K270" s="355" t="str">
        <f t="shared" si="4"/>
        <v/>
      </c>
      <c r="L270" s="355" t="str">
        <f>IF('Mapa final'!AD273="","",'Mapa final'!AD273)</f>
        <v/>
      </c>
      <c r="M270" s="356" t="str">
        <f>IF('Mapa final'!P273="","",'Mapa final'!P273)</f>
        <v/>
      </c>
      <c r="N270" s="427"/>
      <c r="O270" s="427"/>
      <c r="P270" s="427"/>
      <c r="Q270" s="428"/>
    </row>
    <row r="271" spans="1:17" ht="43.5" customHeight="1" x14ac:dyDescent="0.25">
      <c r="A271" s="118" t="s">
        <v>891</v>
      </c>
      <c r="B271" s="796"/>
      <c r="C271" s="798" t="str">
        <f>IF('Mapa final'!E274="","",'Mapa final'!E274)</f>
        <v/>
      </c>
      <c r="D271" s="804"/>
      <c r="E271" s="798" t="str">
        <f>IF('Mapa final'!D274="","",'Mapa final'!D274)</f>
        <v/>
      </c>
      <c r="F271" s="801" t="str">
        <f>IF('Mapa final'!H274="","",'Mapa final'!H274)</f>
        <v/>
      </c>
      <c r="G271" s="801" t="str">
        <f>IF('Mapa final'!L274="","",'Mapa final'!L274)</f>
        <v/>
      </c>
      <c r="H271" s="80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5" t="str">
        <f>IF('Mapa final'!Y274="","",'Mapa final'!Y274)</f>
        <v/>
      </c>
      <c r="J271" s="355" t="str">
        <f>IF('Mapa final'!AA274="","",'Mapa final'!AA274)</f>
        <v/>
      </c>
      <c r="K271" s="355" t="str">
        <f t="shared" si="4"/>
        <v/>
      </c>
      <c r="L271" s="355" t="str">
        <f>IF('Mapa final'!AD274="","",'Mapa final'!AD274)</f>
        <v/>
      </c>
      <c r="M271" s="356" t="str">
        <f>IF('Mapa final'!P274="","",'Mapa final'!P274)</f>
        <v/>
      </c>
      <c r="N271" s="427"/>
      <c r="O271" s="427"/>
      <c r="P271" s="427"/>
      <c r="Q271" s="428"/>
    </row>
    <row r="272" spans="1:17" ht="43.5" customHeight="1" x14ac:dyDescent="0.25">
      <c r="A272" s="118" t="s">
        <v>892</v>
      </c>
      <c r="B272" s="797"/>
      <c r="C272" s="799"/>
      <c r="D272" s="800"/>
      <c r="E272" s="799"/>
      <c r="F272" s="801"/>
      <c r="G272" s="801"/>
      <c r="H272" s="802"/>
      <c r="I272" s="355" t="str">
        <f>IF('Mapa final'!Y275="","",'Mapa final'!Y275)</f>
        <v/>
      </c>
      <c r="J272" s="355" t="str">
        <f>IF('Mapa final'!AA275="","",'Mapa final'!AA275)</f>
        <v/>
      </c>
      <c r="K272" s="355" t="str">
        <f t="shared" si="4"/>
        <v/>
      </c>
      <c r="L272" s="355" t="str">
        <f>IF('Mapa final'!AD275="","",'Mapa final'!AD275)</f>
        <v/>
      </c>
      <c r="M272" s="356" t="str">
        <f>IF('Mapa final'!P275="","",'Mapa final'!P275)</f>
        <v/>
      </c>
      <c r="N272" s="427"/>
      <c r="O272" s="427"/>
      <c r="P272" s="427"/>
      <c r="Q272" s="428"/>
    </row>
    <row r="273" spans="1:17" ht="43.5" customHeight="1" x14ac:dyDescent="0.25">
      <c r="A273" s="118" t="s">
        <v>893</v>
      </c>
      <c r="B273" s="797"/>
      <c r="C273" s="799"/>
      <c r="D273" s="800"/>
      <c r="E273" s="799"/>
      <c r="F273" s="801"/>
      <c r="G273" s="801"/>
      <c r="H273" s="802"/>
      <c r="I273" s="355" t="str">
        <f>IF('Mapa final'!Y276="","",'Mapa final'!Y276)</f>
        <v/>
      </c>
      <c r="J273" s="355" t="str">
        <f>IF('Mapa final'!AA276="","",'Mapa final'!AA276)</f>
        <v/>
      </c>
      <c r="K273" s="355" t="str">
        <f t="shared" si="4"/>
        <v/>
      </c>
      <c r="L273" s="355" t="str">
        <f>IF('Mapa final'!AD276="","",'Mapa final'!AD276)</f>
        <v/>
      </c>
      <c r="M273" s="356" t="str">
        <f>IF('Mapa final'!P276="","",'Mapa final'!P276)</f>
        <v/>
      </c>
      <c r="N273" s="427"/>
      <c r="O273" s="427"/>
      <c r="P273" s="427"/>
      <c r="Q273" s="428"/>
    </row>
    <row r="274" spans="1:17" ht="43.5" customHeight="1" x14ac:dyDescent="0.25">
      <c r="A274" s="118" t="s">
        <v>894</v>
      </c>
      <c r="B274" s="797"/>
      <c r="C274" s="799"/>
      <c r="D274" s="800"/>
      <c r="E274" s="799"/>
      <c r="F274" s="801"/>
      <c r="G274" s="801"/>
      <c r="H274" s="802"/>
      <c r="I274" s="355" t="str">
        <f>IF('Mapa final'!Y277="","",'Mapa final'!Y277)</f>
        <v/>
      </c>
      <c r="J274" s="355" t="str">
        <f>IF('Mapa final'!AA277="","",'Mapa final'!AA277)</f>
        <v/>
      </c>
      <c r="K274" s="355" t="str">
        <f t="shared" si="4"/>
        <v/>
      </c>
      <c r="L274" s="355" t="str">
        <f>IF('Mapa final'!AD277="","",'Mapa final'!AD277)</f>
        <v/>
      </c>
      <c r="M274" s="356" t="str">
        <f>IF('Mapa final'!P277="","",'Mapa final'!P277)</f>
        <v/>
      </c>
      <c r="N274" s="427"/>
      <c r="O274" s="427"/>
      <c r="P274" s="427"/>
      <c r="Q274" s="428"/>
    </row>
    <row r="275" spans="1:17" ht="43.5" customHeight="1" x14ac:dyDescent="0.25">
      <c r="A275" s="118" t="s">
        <v>895</v>
      </c>
      <c r="B275" s="797"/>
      <c r="C275" s="799"/>
      <c r="D275" s="800"/>
      <c r="E275" s="799"/>
      <c r="F275" s="801"/>
      <c r="G275" s="801"/>
      <c r="H275" s="802"/>
      <c r="I275" s="355" t="str">
        <f>IF('Mapa final'!Y278="","",'Mapa final'!Y278)</f>
        <v/>
      </c>
      <c r="J275" s="355" t="str">
        <f>IF('Mapa final'!AA278="","",'Mapa final'!AA278)</f>
        <v/>
      </c>
      <c r="K275" s="355" t="str">
        <f t="shared" si="4"/>
        <v/>
      </c>
      <c r="L275" s="355" t="str">
        <f>IF('Mapa final'!AD278="","",'Mapa final'!AD278)</f>
        <v/>
      </c>
      <c r="M275" s="356" t="str">
        <f>IF('Mapa final'!P278="","",'Mapa final'!P278)</f>
        <v/>
      </c>
      <c r="N275" s="427"/>
      <c r="O275" s="427"/>
      <c r="P275" s="427"/>
      <c r="Q275" s="428"/>
    </row>
    <row r="276" spans="1:17" ht="43.5" customHeight="1" x14ac:dyDescent="0.25">
      <c r="A276" s="118" t="s">
        <v>896</v>
      </c>
      <c r="B276" s="797"/>
      <c r="C276" s="799"/>
      <c r="D276" s="800"/>
      <c r="E276" s="799"/>
      <c r="F276" s="801"/>
      <c r="G276" s="801"/>
      <c r="H276" s="802"/>
      <c r="I276" s="355" t="str">
        <f>IF('Mapa final'!Y279="","",'Mapa final'!Y279)</f>
        <v/>
      </c>
      <c r="J276" s="355" t="str">
        <f>IF('Mapa final'!AA279="","",'Mapa final'!AA279)</f>
        <v/>
      </c>
      <c r="K276" s="355" t="str">
        <f t="shared" si="4"/>
        <v/>
      </c>
      <c r="L276" s="355" t="str">
        <f>IF('Mapa final'!AD279="","",'Mapa final'!AD279)</f>
        <v/>
      </c>
      <c r="M276" s="356" t="str">
        <f>IF('Mapa final'!P279="","",'Mapa final'!P279)</f>
        <v/>
      </c>
      <c r="N276" s="427"/>
      <c r="O276" s="427"/>
      <c r="P276" s="427"/>
      <c r="Q276" s="428"/>
    </row>
    <row r="277" spans="1:17" ht="43.5" customHeight="1" x14ac:dyDescent="0.25">
      <c r="A277" s="118" t="s">
        <v>897</v>
      </c>
      <c r="B277" s="796"/>
      <c r="C277" s="798" t="str">
        <f>IF('Mapa final'!E280="","",'Mapa final'!E280)</f>
        <v/>
      </c>
      <c r="D277" s="804"/>
      <c r="E277" s="798" t="str">
        <f>IF('Mapa final'!D280="","",'Mapa final'!D280)</f>
        <v/>
      </c>
      <c r="F277" s="801" t="str">
        <f>IF('Mapa final'!H280="","",'Mapa final'!H280)</f>
        <v/>
      </c>
      <c r="G277" s="801" t="str">
        <f>IF('Mapa final'!L280="","",'Mapa final'!L280)</f>
        <v/>
      </c>
      <c r="H277" s="80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5" t="str">
        <f>IF('Mapa final'!Y280="","",'Mapa final'!Y280)</f>
        <v/>
      </c>
      <c r="J277" s="355" t="str">
        <f>IF('Mapa final'!AA280="","",'Mapa final'!AA280)</f>
        <v/>
      </c>
      <c r="K277" s="355" t="str">
        <f t="shared" si="4"/>
        <v/>
      </c>
      <c r="L277" s="355" t="str">
        <f>IF('Mapa final'!AD280="","",'Mapa final'!AD280)</f>
        <v/>
      </c>
      <c r="M277" s="356" t="str">
        <f>IF('Mapa final'!P280="","",'Mapa final'!P280)</f>
        <v/>
      </c>
      <c r="N277" s="427"/>
      <c r="O277" s="427"/>
      <c r="P277" s="427"/>
      <c r="Q277" s="428"/>
    </row>
    <row r="278" spans="1:17" ht="43.5" customHeight="1" x14ac:dyDescent="0.25">
      <c r="A278" s="118" t="s">
        <v>898</v>
      </c>
      <c r="B278" s="797"/>
      <c r="C278" s="799"/>
      <c r="D278" s="800"/>
      <c r="E278" s="799"/>
      <c r="F278" s="801"/>
      <c r="G278" s="801"/>
      <c r="H278" s="802"/>
      <c r="I278" s="355" t="str">
        <f>IF('Mapa final'!Y281="","",'Mapa final'!Y281)</f>
        <v/>
      </c>
      <c r="J278" s="355" t="str">
        <f>IF('Mapa final'!AA281="","",'Mapa final'!AA281)</f>
        <v/>
      </c>
      <c r="K278" s="355" t="str">
        <f t="shared" si="4"/>
        <v/>
      </c>
      <c r="L278" s="355" t="str">
        <f>IF('Mapa final'!AD281="","",'Mapa final'!AD281)</f>
        <v/>
      </c>
      <c r="M278" s="356" t="str">
        <f>IF('Mapa final'!P281="","",'Mapa final'!P281)</f>
        <v/>
      </c>
      <c r="N278" s="427"/>
      <c r="O278" s="427"/>
      <c r="P278" s="427"/>
      <c r="Q278" s="428"/>
    </row>
    <row r="279" spans="1:17" ht="43.5" customHeight="1" x14ac:dyDescent="0.25">
      <c r="A279" s="118" t="s">
        <v>899</v>
      </c>
      <c r="B279" s="797"/>
      <c r="C279" s="799"/>
      <c r="D279" s="800"/>
      <c r="E279" s="799"/>
      <c r="F279" s="801"/>
      <c r="G279" s="801"/>
      <c r="H279" s="802"/>
      <c r="I279" s="355" t="str">
        <f>IF('Mapa final'!Y282="","",'Mapa final'!Y282)</f>
        <v/>
      </c>
      <c r="J279" s="355" t="str">
        <f>IF('Mapa final'!AA282="","",'Mapa final'!AA282)</f>
        <v/>
      </c>
      <c r="K279" s="355" t="str">
        <f t="shared" si="4"/>
        <v/>
      </c>
      <c r="L279" s="355" t="str">
        <f>IF('Mapa final'!AD282="","",'Mapa final'!AD282)</f>
        <v/>
      </c>
      <c r="M279" s="356" t="str">
        <f>IF('Mapa final'!P282="","",'Mapa final'!P282)</f>
        <v/>
      </c>
      <c r="N279" s="427"/>
      <c r="O279" s="427"/>
      <c r="P279" s="427"/>
      <c r="Q279" s="428"/>
    </row>
    <row r="280" spans="1:17" ht="43.5" customHeight="1" x14ac:dyDescent="0.25">
      <c r="A280" s="118" t="s">
        <v>900</v>
      </c>
      <c r="B280" s="797"/>
      <c r="C280" s="799"/>
      <c r="D280" s="800"/>
      <c r="E280" s="799"/>
      <c r="F280" s="801"/>
      <c r="G280" s="801"/>
      <c r="H280" s="802"/>
      <c r="I280" s="355" t="str">
        <f>IF('Mapa final'!Y283="","",'Mapa final'!Y283)</f>
        <v/>
      </c>
      <c r="J280" s="355" t="str">
        <f>IF('Mapa final'!AA283="","",'Mapa final'!AA283)</f>
        <v/>
      </c>
      <c r="K280" s="355" t="str">
        <f t="shared" si="4"/>
        <v/>
      </c>
      <c r="L280" s="355" t="str">
        <f>IF('Mapa final'!AD283="","",'Mapa final'!AD283)</f>
        <v/>
      </c>
      <c r="M280" s="356" t="str">
        <f>IF('Mapa final'!P283="","",'Mapa final'!P283)</f>
        <v/>
      </c>
      <c r="N280" s="427"/>
      <c r="O280" s="427"/>
      <c r="P280" s="427"/>
      <c r="Q280" s="428"/>
    </row>
    <row r="281" spans="1:17" ht="43.5" customHeight="1" x14ac:dyDescent="0.25">
      <c r="A281" s="118" t="s">
        <v>901</v>
      </c>
      <c r="B281" s="797"/>
      <c r="C281" s="799"/>
      <c r="D281" s="800"/>
      <c r="E281" s="799"/>
      <c r="F281" s="801"/>
      <c r="G281" s="801"/>
      <c r="H281" s="802"/>
      <c r="I281" s="355" t="str">
        <f>IF('Mapa final'!Y284="","",'Mapa final'!Y284)</f>
        <v/>
      </c>
      <c r="J281" s="355" t="str">
        <f>IF('Mapa final'!AA284="","",'Mapa final'!AA284)</f>
        <v/>
      </c>
      <c r="K281" s="355" t="str">
        <f t="shared" si="4"/>
        <v/>
      </c>
      <c r="L281" s="355" t="str">
        <f>IF('Mapa final'!AD284="","",'Mapa final'!AD284)</f>
        <v/>
      </c>
      <c r="M281" s="356" t="str">
        <f>IF('Mapa final'!P284="","",'Mapa final'!P284)</f>
        <v/>
      </c>
      <c r="N281" s="427"/>
      <c r="O281" s="427"/>
      <c r="P281" s="427"/>
      <c r="Q281" s="428"/>
    </row>
    <row r="282" spans="1:17" ht="43.5" customHeight="1" x14ac:dyDescent="0.25">
      <c r="A282" s="118" t="s">
        <v>902</v>
      </c>
      <c r="B282" s="797"/>
      <c r="C282" s="799"/>
      <c r="D282" s="800"/>
      <c r="E282" s="799"/>
      <c r="F282" s="801"/>
      <c r="G282" s="801"/>
      <c r="H282" s="802"/>
      <c r="I282" s="355" t="str">
        <f>IF('Mapa final'!Y285="","",'Mapa final'!Y285)</f>
        <v/>
      </c>
      <c r="J282" s="355" t="str">
        <f>IF('Mapa final'!AA285="","",'Mapa final'!AA285)</f>
        <v/>
      </c>
      <c r="K282" s="355" t="str">
        <f t="shared" si="4"/>
        <v/>
      </c>
      <c r="L282" s="355" t="str">
        <f>IF('Mapa final'!AD285="","",'Mapa final'!AD285)</f>
        <v/>
      </c>
      <c r="M282" s="356" t="str">
        <f>IF('Mapa final'!P285="","",'Mapa final'!P285)</f>
        <v/>
      </c>
      <c r="N282" s="427"/>
      <c r="O282" s="427"/>
      <c r="P282" s="427"/>
      <c r="Q282" s="428"/>
    </row>
    <row r="283" spans="1:17" ht="43.5" customHeight="1" x14ac:dyDescent="0.25">
      <c r="A283" s="118" t="s">
        <v>903</v>
      </c>
      <c r="B283" s="796"/>
      <c r="C283" s="798" t="str">
        <f>IF('Mapa final'!E286="","",'Mapa final'!E286)</f>
        <v/>
      </c>
      <c r="D283" s="804"/>
      <c r="E283" s="798" t="str">
        <f>IF('Mapa final'!D286="","",'Mapa final'!D286)</f>
        <v/>
      </c>
      <c r="F283" s="801" t="str">
        <f>IF('Mapa final'!H286="","",'Mapa final'!H286)</f>
        <v/>
      </c>
      <c r="G283" s="801" t="str">
        <f>IF('Mapa final'!L286="","",'Mapa final'!L286)</f>
        <v/>
      </c>
      <c r="H283" s="80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5" t="str">
        <f>IF('Mapa final'!Y286="","",'Mapa final'!Y286)</f>
        <v/>
      </c>
      <c r="J283" s="355" t="str">
        <f>IF('Mapa final'!AA286="","",'Mapa final'!AA286)</f>
        <v/>
      </c>
      <c r="K283" s="355" t="str">
        <f t="shared" si="4"/>
        <v/>
      </c>
      <c r="L283" s="355" t="str">
        <f>IF('Mapa final'!AD286="","",'Mapa final'!AD286)</f>
        <v/>
      </c>
      <c r="M283" s="356" t="str">
        <f>IF('Mapa final'!P286="","",'Mapa final'!P286)</f>
        <v/>
      </c>
      <c r="N283" s="427"/>
      <c r="O283" s="427"/>
      <c r="P283" s="427"/>
      <c r="Q283" s="428"/>
    </row>
    <row r="284" spans="1:17" ht="43.5" customHeight="1" x14ac:dyDescent="0.25">
      <c r="A284" s="118" t="s">
        <v>904</v>
      </c>
      <c r="B284" s="797"/>
      <c r="C284" s="799"/>
      <c r="D284" s="800"/>
      <c r="E284" s="799"/>
      <c r="F284" s="801"/>
      <c r="G284" s="801"/>
      <c r="H284" s="802"/>
      <c r="I284" s="355" t="str">
        <f>IF('Mapa final'!Y287="","",'Mapa final'!Y287)</f>
        <v/>
      </c>
      <c r="J284" s="355" t="str">
        <f>IF('Mapa final'!AA287="","",'Mapa final'!AA287)</f>
        <v/>
      </c>
      <c r="K284" s="355" t="str">
        <f t="shared" si="4"/>
        <v/>
      </c>
      <c r="L284" s="355" t="str">
        <f>IF('Mapa final'!AD287="","",'Mapa final'!AD287)</f>
        <v/>
      </c>
      <c r="M284" s="356" t="str">
        <f>IF('Mapa final'!P287="","",'Mapa final'!P287)</f>
        <v/>
      </c>
      <c r="N284" s="427"/>
      <c r="O284" s="427"/>
      <c r="P284" s="427"/>
      <c r="Q284" s="428"/>
    </row>
    <row r="285" spans="1:17" ht="43.5" customHeight="1" x14ac:dyDescent="0.25">
      <c r="A285" s="118" t="s">
        <v>905</v>
      </c>
      <c r="B285" s="797"/>
      <c r="C285" s="799"/>
      <c r="D285" s="800"/>
      <c r="E285" s="799"/>
      <c r="F285" s="801"/>
      <c r="G285" s="801"/>
      <c r="H285" s="802"/>
      <c r="I285" s="355" t="str">
        <f>IF('Mapa final'!Y288="","",'Mapa final'!Y288)</f>
        <v/>
      </c>
      <c r="J285" s="355" t="str">
        <f>IF('Mapa final'!AA288="","",'Mapa final'!AA288)</f>
        <v/>
      </c>
      <c r="K285" s="355" t="str">
        <f t="shared" si="4"/>
        <v/>
      </c>
      <c r="L285" s="355" t="str">
        <f>IF('Mapa final'!AD288="","",'Mapa final'!AD288)</f>
        <v/>
      </c>
      <c r="M285" s="356" t="str">
        <f>IF('Mapa final'!P288="","",'Mapa final'!P288)</f>
        <v/>
      </c>
      <c r="N285" s="427"/>
      <c r="O285" s="427"/>
      <c r="P285" s="427"/>
      <c r="Q285" s="428"/>
    </row>
    <row r="286" spans="1:17" ht="43.5" customHeight="1" x14ac:dyDescent="0.25">
      <c r="A286" s="118" t="s">
        <v>906</v>
      </c>
      <c r="B286" s="797"/>
      <c r="C286" s="799"/>
      <c r="D286" s="800"/>
      <c r="E286" s="799"/>
      <c r="F286" s="801"/>
      <c r="G286" s="801"/>
      <c r="H286" s="802"/>
      <c r="I286" s="355" t="str">
        <f>IF('Mapa final'!Y289="","",'Mapa final'!Y289)</f>
        <v/>
      </c>
      <c r="J286" s="355" t="str">
        <f>IF('Mapa final'!AA289="","",'Mapa final'!AA289)</f>
        <v/>
      </c>
      <c r="K286" s="355" t="str">
        <f t="shared" si="4"/>
        <v/>
      </c>
      <c r="L286" s="355" t="str">
        <f>IF('Mapa final'!AD289="","",'Mapa final'!AD289)</f>
        <v/>
      </c>
      <c r="M286" s="356" t="str">
        <f>IF('Mapa final'!P289="","",'Mapa final'!P289)</f>
        <v/>
      </c>
      <c r="N286" s="427"/>
      <c r="O286" s="427"/>
      <c r="P286" s="427"/>
      <c r="Q286" s="428"/>
    </row>
    <row r="287" spans="1:17" ht="43.5" customHeight="1" x14ac:dyDescent="0.25">
      <c r="A287" s="118" t="s">
        <v>907</v>
      </c>
      <c r="B287" s="797"/>
      <c r="C287" s="799"/>
      <c r="D287" s="800"/>
      <c r="E287" s="799"/>
      <c r="F287" s="801"/>
      <c r="G287" s="801"/>
      <c r="H287" s="802"/>
      <c r="I287" s="355" t="str">
        <f>IF('Mapa final'!Y290="","",'Mapa final'!Y290)</f>
        <v/>
      </c>
      <c r="J287" s="355" t="str">
        <f>IF('Mapa final'!AA290="","",'Mapa final'!AA290)</f>
        <v/>
      </c>
      <c r="K287" s="355" t="str">
        <f t="shared" si="4"/>
        <v/>
      </c>
      <c r="L287" s="355" t="str">
        <f>IF('Mapa final'!AD290="","",'Mapa final'!AD290)</f>
        <v/>
      </c>
      <c r="M287" s="356" t="str">
        <f>IF('Mapa final'!P290="","",'Mapa final'!P290)</f>
        <v/>
      </c>
      <c r="N287" s="427"/>
      <c r="O287" s="427"/>
      <c r="P287" s="427"/>
      <c r="Q287" s="428"/>
    </row>
    <row r="288" spans="1:17" ht="43.5" customHeight="1" x14ac:dyDescent="0.25">
      <c r="A288" s="118" t="s">
        <v>908</v>
      </c>
      <c r="B288" s="797"/>
      <c r="C288" s="799"/>
      <c r="D288" s="800"/>
      <c r="E288" s="799"/>
      <c r="F288" s="801"/>
      <c r="G288" s="801"/>
      <c r="H288" s="802"/>
      <c r="I288" s="355" t="str">
        <f>IF('Mapa final'!Y291="","",'Mapa final'!Y291)</f>
        <v/>
      </c>
      <c r="J288" s="355" t="str">
        <f>IF('Mapa final'!AA291="","",'Mapa final'!AA291)</f>
        <v/>
      </c>
      <c r="K288" s="355" t="str">
        <f t="shared" si="4"/>
        <v/>
      </c>
      <c r="L288" s="355" t="str">
        <f>IF('Mapa final'!AD291="","",'Mapa final'!AD291)</f>
        <v/>
      </c>
      <c r="M288" s="356" t="str">
        <f>IF('Mapa final'!P291="","",'Mapa final'!P291)</f>
        <v/>
      </c>
      <c r="N288" s="427"/>
      <c r="O288" s="427"/>
      <c r="P288" s="427"/>
      <c r="Q288" s="428"/>
    </row>
    <row r="289" spans="1:17" ht="43.5" customHeight="1" x14ac:dyDescent="0.25">
      <c r="A289" s="118" t="s">
        <v>909</v>
      </c>
      <c r="B289" s="796"/>
      <c r="C289" s="798" t="str">
        <f>IF('Mapa final'!E292="","",'Mapa final'!E292)</f>
        <v/>
      </c>
      <c r="D289" s="804"/>
      <c r="E289" s="798" t="str">
        <f>IF('Mapa final'!D292="","",'Mapa final'!D292)</f>
        <v/>
      </c>
      <c r="F289" s="801" t="str">
        <f>IF('Mapa final'!H292="","",'Mapa final'!H292)</f>
        <v/>
      </c>
      <c r="G289" s="801" t="str">
        <f>IF('Mapa final'!L292="","",'Mapa final'!L292)</f>
        <v/>
      </c>
      <c r="H289" s="80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5" t="str">
        <f>IF('Mapa final'!Y292="","",'Mapa final'!Y292)</f>
        <v/>
      </c>
      <c r="J289" s="355" t="str">
        <f>IF('Mapa final'!AA292="","",'Mapa final'!AA292)</f>
        <v/>
      </c>
      <c r="K289" s="355" t="str">
        <f t="shared" si="4"/>
        <v/>
      </c>
      <c r="L289" s="355" t="str">
        <f>IF('Mapa final'!AD292="","",'Mapa final'!AD292)</f>
        <v/>
      </c>
      <c r="M289" s="356" t="str">
        <f>IF('Mapa final'!P292="","",'Mapa final'!P292)</f>
        <v/>
      </c>
      <c r="N289" s="427"/>
      <c r="O289" s="427"/>
      <c r="P289" s="427"/>
      <c r="Q289" s="428"/>
    </row>
    <row r="290" spans="1:17" ht="43.5" customHeight="1" x14ac:dyDescent="0.25">
      <c r="A290" s="118" t="s">
        <v>910</v>
      </c>
      <c r="B290" s="797"/>
      <c r="C290" s="799"/>
      <c r="D290" s="800"/>
      <c r="E290" s="799"/>
      <c r="F290" s="801"/>
      <c r="G290" s="801"/>
      <c r="H290" s="802"/>
      <c r="I290" s="355" t="str">
        <f>IF('Mapa final'!Y293="","",'Mapa final'!Y293)</f>
        <v/>
      </c>
      <c r="J290" s="355" t="str">
        <f>IF('Mapa final'!AA293="","",'Mapa final'!AA293)</f>
        <v/>
      </c>
      <c r="K290" s="355" t="str">
        <f t="shared" si="4"/>
        <v/>
      </c>
      <c r="L290" s="355" t="str">
        <f>IF('Mapa final'!AD293="","",'Mapa final'!AD293)</f>
        <v/>
      </c>
      <c r="M290" s="356" t="str">
        <f>IF('Mapa final'!P293="","",'Mapa final'!P293)</f>
        <v/>
      </c>
      <c r="N290" s="427"/>
      <c r="O290" s="427"/>
      <c r="P290" s="427"/>
      <c r="Q290" s="428"/>
    </row>
    <row r="291" spans="1:17" ht="43.5" customHeight="1" x14ac:dyDescent="0.25">
      <c r="A291" s="118" t="s">
        <v>911</v>
      </c>
      <c r="B291" s="797"/>
      <c r="C291" s="799"/>
      <c r="D291" s="800"/>
      <c r="E291" s="799"/>
      <c r="F291" s="801"/>
      <c r="G291" s="801"/>
      <c r="H291" s="802"/>
      <c r="I291" s="355" t="str">
        <f>IF('Mapa final'!Y294="","",'Mapa final'!Y294)</f>
        <v/>
      </c>
      <c r="J291" s="355" t="str">
        <f>IF('Mapa final'!AA294="","",'Mapa final'!AA294)</f>
        <v/>
      </c>
      <c r="K291" s="355" t="str">
        <f t="shared" si="4"/>
        <v/>
      </c>
      <c r="L291" s="355" t="str">
        <f>IF('Mapa final'!AD294="","",'Mapa final'!AD294)</f>
        <v/>
      </c>
      <c r="M291" s="356" t="str">
        <f>IF('Mapa final'!P294="","",'Mapa final'!P294)</f>
        <v/>
      </c>
      <c r="N291" s="427"/>
      <c r="O291" s="427"/>
      <c r="P291" s="427"/>
      <c r="Q291" s="428"/>
    </row>
    <row r="292" spans="1:17" ht="43.5" customHeight="1" x14ac:dyDescent="0.25">
      <c r="A292" s="118" t="s">
        <v>912</v>
      </c>
      <c r="B292" s="797"/>
      <c r="C292" s="799"/>
      <c r="D292" s="800"/>
      <c r="E292" s="799"/>
      <c r="F292" s="801"/>
      <c r="G292" s="801"/>
      <c r="H292" s="802"/>
      <c r="I292" s="355" t="str">
        <f>IF('Mapa final'!Y295="","",'Mapa final'!Y295)</f>
        <v/>
      </c>
      <c r="J292" s="355" t="str">
        <f>IF('Mapa final'!AA295="","",'Mapa final'!AA295)</f>
        <v/>
      </c>
      <c r="K292" s="355" t="str">
        <f t="shared" si="4"/>
        <v/>
      </c>
      <c r="L292" s="355" t="str">
        <f>IF('Mapa final'!AD295="","",'Mapa final'!AD295)</f>
        <v/>
      </c>
      <c r="M292" s="356" t="str">
        <f>IF('Mapa final'!P295="","",'Mapa final'!P295)</f>
        <v/>
      </c>
      <c r="N292" s="427"/>
      <c r="O292" s="427"/>
      <c r="P292" s="427"/>
      <c r="Q292" s="428"/>
    </row>
    <row r="293" spans="1:17" ht="43.5" customHeight="1" x14ac:dyDescent="0.25">
      <c r="A293" s="118" t="s">
        <v>913</v>
      </c>
      <c r="B293" s="797"/>
      <c r="C293" s="799"/>
      <c r="D293" s="800"/>
      <c r="E293" s="799"/>
      <c r="F293" s="801"/>
      <c r="G293" s="801"/>
      <c r="H293" s="802"/>
      <c r="I293" s="355" t="str">
        <f>IF('Mapa final'!Y296="","",'Mapa final'!Y296)</f>
        <v/>
      </c>
      <c r="J293" s="355" t="str">
        <f>IF('Mapa final'!AA296="","",'Mapa final'!AA296)</f>
        <v/>
      </c>
      <c r="K293" s="355" t="str">
        <f t="shared" si="4"/>
        <v/>
      </c>
      <c r="L293" s="355" t="str">
        <f>IF('Mapa final'!AD296="","",'Mapa final'!AD296)</f>
        <v/>
      </c>
      <c r="M293" s="356" t="str">
        <f>IF('Mapa final'!P296="","",'Mapa final'!P296)</f>
        <v/>
      </c>
      <c r="N293" s="427"/>
      <c r="O293" s="427"/>
      <c r="P293" s="427"/>
      <c r="Q293" s="428"/>
    </row>
    <row r="294" spans="1:17" ht="43.5" customHeight="1" x14ac:dyDescent="0.25">
      <c r="A294" s="118" t="s">
        <v>914</v>
      </c>
      <c r="B294" s="797"/>
      <c r="C294" s="799"/>
      <c r="D294" s="800"/>
      <c r="E294" s="799"/>
      <c r="F294" s="801"/>
      <c r="G294" s="801"/>
      <c r="H294" s="802"/>
      <c r="I294" s="355" t="str">
        <f>IF('Mapa final'!Y297="","",'Mapa final'!Y297)</f>
        <v/>
      </c>
      <c r="J294" s="355" t="str">
        <f>IF('Mapa final'!AA297="","",'Mapa final'!AA297)</f>
        <v/>
      </c>
      <c r="K294" s="355" t="str">
        <f t="shared" si="4"/>
        <v/>
      </c>
      <c r="L294" s="355" t="str">
        <f>IF('Mapa final'!AD297="","",'Mapa final'!AD297)</f>
        <v/>
      </c>
      <c r="M294" s="356" t="str">
        <f>IF('Mapa final'!P297="","",'Mapa final'!P297)</f>
        <v/>
      </c>
      <c r="N294" s="427"/>
      <c r="O294" s="427"/>
      <c r="P294" s="427"/>
      <c r="Q294" s="428"/>
    </row>
    <row r="295" spans="1:17" ht="43.5" customHeight="1" x14ac:dyDescent="0.25">
      <c r="A295" s="118" t="s">
        <v>915</v>
      </c>
      <c r="B295" s="796"/>
      <c r="C295" s="798" t="str">
        <f>IF('Mapa final'!E298="","",'Mapa final'!E298)</f>
        <v/>
      </c>
      <c r="D295" s="804"/>
      <c r="E295" s="798" t="str">
        <f>IF('Mapa final'!D298="","",'Mapa final'!D298)</f>
        <v/>
      </c>
      <c r="F295" s="801" t="str">
        <f>IF('Mapa final'!H298="","",'Mapa final'!H298)</f>
        <v/>
      </c>
      <c r="G295" s="801" t="str">
        <f>IF('Mapa final'!L298="","",'Mapa final'!L298)</f>
        <v/>
      </c>
      <c r="H295" s="80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5" t="str">
        <f>IF('Mapa final'!Y298="","",'Mapa final'!Y298)</f>
        <v/>
      </c>
      <c r="J295" s="355" t="str">
        <f>IF('Mapa final'!AA298="","",'Mapa final'!AA298)</f>
        <v/>
      </c>
      <c r="K295" s="355" t="str">
        <f t="shared" si="4"/>
        <v/>
      </c>
      <c r="L295" s="355" t="str">
        <f>IF('Mapa final'!AD298="","",'Mapa final'!AD298)</f>
        <v/>
      </c>
      <c r="M295" s="356" t="str">
        <f>IF('Mapa final'!P298="","",'Mapa final'!P298)</f>
        <v/>
      </c>
      <c r="N295" s="427"/>
      <c r="O295" s="427"/>
      <c r="P295" s="427"/>
      <c r="Q295" s="428"/>
    </row>
    <row r="296" spans="1:17" ht="43.5" customHeight="1" x14ac:dyDescent="0.25">
      <c r="A296" s="118" t="s">
        <v>916</v>
      </c>
      <c r="B296" s="797"/>
      <c r="C296" s="799"/>
      <c r="D296" s="800"/>
      <c r="E296" s="799"/>
      <c r="F296" s="801"/>
      <c r="G296" s="801"/>
      <c r="H296" s="802"/>
      <c r="I296" s="355" t="str">
        <f>IF('Mapa final'!Y299="","",'Mapa final'!Y299)</f>
        <v/>
      </c>
      <c r="J296" s="355" t="str">
        <f>IF('Mapa final'!AA299="","",'Mapa final'!AA299)</f>
        <v/>
      </c>
      <c r="K296" s="355" t="str">
        <f t="shared" si="4"/>
        <v/>
      </c>
      <c r="L296" s="355" t="str">
        <f>IF('Mapa final'!AD299="","",'Mapa final'!AD299)</f>
        <v/>
      </c>
      <c r="M296" s="356" t="str">
        <f>IF('Mapa final'!P299="","",'Mapa final'!P299)</f>
        <v/>
      </c>
      <c r="N296" s="427"/>
      <c r="O296" s="427"/>
      <c r="P296" s="427"/>
      <c r="Q296" s="428"/>
    </row>
    <row r="297" spans="1:17" ht="43.5" customHeight="1" x14ac:dyDescent="0.25">
      <c r="A297" s="118" t="s">
        <v>917</v>
      </c>
      <c r="B297" s="797"/>
      <c r="C297" s="799"/>
      <c r="D297" s="800"/>
      <c r="E297" s="799"/>
      <c r="F297" s="801"/>
      <c r="G297" s="801"/>
      <c r="H297" s="802"/>
      <c r="I297" s="355" t="str">
        <f>IF('Mapa final'!Y300="","",'Mapa final'!Y300)</f>
        <v/>
      </c>
      <c r="J297" s="355" t="str">
        <f>IF('Mapa final'!AA300="","",'Mapa final'!AA300)</f>
        <v/>
      </c>
      <c r="K297" s="355" t="str">
        <f t="shared" si="4"/>
        <v/>
      </c>
      <c r="L297" s="355" t="str">
        <f>IF('Mapa final'!AD300="","",'Mapa final'!AD300)</f>
        <v/>
      </c>
      <c r="M297" s="356" t="str">
        <f>IF('Mapa final'!P300="","",'Mapa final'!P300)</f>
        <v/>
      </c>
      <c r="N297" s="427"/>
      <c r="O297" s="427"/>
      <c r="P297" s="427"/>
      <c r="Q297" s="428"/>
    </row>
    <row r="298" spans="1:17" ht="43.5" customHeight="1" x14ac:dyDescent="0.25">
      <c r="A298" s="118" t="s">
        <v>918</v>
      </c>
      <c r="B298" s="797"/>
      <c r="C298" s="799"/>
      <c r="D298" s="800"/>
      <c r="E298" s="799"/>
      <c r="F298" s="801"/>
      <c r="G298" s="801"/>
      <c r="H298" s="802"/>
      <c r="I298" s="355" t="str">
        <f>IF('Mapa final'!Y301="","",'Mapa final'!Y301)</f>
        <v/>
      </c>
      <c r="J298" s="355" t="str">
        <f>IF('Mapa final'!AA301="","",'Mapa final'!AA301)</f>
        <v/>
      </c>
      <c r="K298" s="355" t="str">
        <f t="shared" si="4"/>
        <v/>
      </c>
      <c r="L298" s="355" t="str">
        <f>IF('Mapa final'!AD301="","",'Mapa final'!AD301)</f>
        <v/>
      </c>
      <c r="M298" s="356" t="str">
        <f>IF('Mapa final'!P301="","",'Mapa final'!P301)</f>
        <v/>
      </c>
      <c r="N298" s="427"/>
      <c r="O298" s="427"/>
      <c r="P298" s="427"/>
      <c r="Q298" s="428"/>
    </row>
    <row r="299" spans="1:17" ht="43.5" customHeight="1" x14ac:dyDescent="0.25">
      <c r="A299" s="118" t="s">
        <v>919</v>
      </c>
      <c r="B299" s="797"/>
      <c r="C299" s="799"/>
      <c r="D299" s="800"/>
      <c r="E299" s="799"/>
      <c r="F299" s="801"/>
      <c r="G299" s="801"/>
      <c r="H299" s="802"/>
      <c r="I299" s="355" t="str">
        <f>IF('Mapa final'!Y302="","",'Mapa final'!Y302)</f>
        <v/>
      </c>
      <c r="J299" s="355" t="str">
        <f>IF('Mapa final'!AA302="","",'Mapa final'!AA302)</f>
        <v/>
      </c>
      <c r="K299" s="355" t="str">
        <f t="shared" si="4"/>
        <v/>
      </c>
      <c r="L299" s="355" t="str">
        <f>IF('Mapa final'!AD302="","",'Mapa final'!AD302)</f>
        <v/>
      </c>
      <c r="M299" s="356" t="str">
        <f>IF('Mapa final'!P302="","",'Mapa final'!P302)</f>
        <v/>
      </c>
      <c r="N299" s="427"/>
      <c r="O299" s="427"/>
      <c r="P299" s="427"/>
      <c r="Q299" s="428"/>
    </row>
    <row r="300" spans="1:17" ht="43.5" customHeight="1" x14ac:dyDescent="0.25">
      <c r="A300" s="118" t="s">
        <v>920</v>
      </c>
      <c r="B300" s="797"/>
      <c r="C300" s="799"/>
      <c r="D300" s="800"/>
      <c r="E300" s="799"/>
      <c r="F300" s="801"/>
      <c r="G300" s="801"/>
      <c r="H300" s="802"/>
      <c r="I300" s="355" t="str">
        <f>IF('Mapa final'!Y303="","",'Mapa final'!Y303)</f>
        <v/>
      </c>
      <c r="J300" s="355" t="str">
        <f>IF('Mapa final'!AA303="","",'Mapa final'!AA303)</f>
        <v/>
      </c>
      <c r="K300" s="355" t="str">
        <f t="shared" si="4"/>
        <v/>
      </c>
      <c r="L300" s="355" t="str">
        <f>IF('Mapa final'!AD303="","",'Mapa final'!AD303)</f>
        <v/>
      </c>
      <c r="M300" s="356" t="str">
        <f>IF('Mapa final'!P303="","",'Mapa final'!P303)</f>
        <v/>
      </c>
      <c r="N300" s="427"/>
      <c r="O300" s="427"/>
      <c r="P300" s="427"/>
      <c r="Q300" s="428"/>
    </row>
    <row r="301" spans="1:17" ht="43.5" customHeight="1" x14ac:dyDescent="0.25">
      <c r="A301" s="118" t="s">
        <v>921</v>
      </c>
      <c r="B301" s="796"/>
      <c r="C301" s="798" t="str">
        <f>IF('Mapa final'!E304="","",'Mapa final'!E304)</f>
        <v/>
      </c>
      <c r="D301" s="804"/>
      <c r="E301" s="798" t="str">
        <f>IF('Mapa final'!D304="","",'Mapa final'!D304)</f>
        <v/>
      </c>
      <c r="F301" s="801" t="str">
        <f>IF('Mapa final'!H304="","",'Mapa final'!H304)</f>
        <v/>
      </c>
      <c r="G301" s="801" t="str">
        <f>IF('Mapa final'!L304="","",'Mapa final'!L304)</f>
        <v/>
      </c>
      <c r="H301" s="80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5" t="str">
        <f>IF('Mapa final'!Y304="","",'Mapa final'!Y304)</f>
        <v/>
      </c>
      <c r="J301" s="355" t="str">
        <f>IF('Mapa final'!AA304="","",'Mapa final'!AA304)</f>
        <v/>
      </c>
      <c r="K301" s="355" t="str">
        <f t="shared" si="4"/>
        <v/>
      </c>
      <c r="L301" s="355" t="str">
        <f>IF('Mapa final'!AD304="","",'Mapa final'!AD304)</f>
        <v/>
      </c>
      <c r="M301" s="356" t="str">
        <f>IF('Mapa final'!P304="","",'Mapa final'!P304)</f>
        <v/>
      </c>
      <c r="N301" s="427"/>
      <c r="O301" s="427"/>
      <c r="P301" s="427"/>
      <c r="Q301" s="428"/>
    </row>
    <row r="302" spans="1:17" ht="43.5" customHeight="1" x14ac:dyDescent="0.25">
      <c r="A302" s="118" t="s">
        <v>922</v>
      </c>
      <c r="B302" s="797"/>
      <c r="C302" s="799"/>
      <c r="D302" s="800"/>
      <c r="E302" s="799"/>
      <c r="F302" s="801"/>
      <c r="G302" s="801"/>
      <c r="H302" s="802"/>
      <c r="I302" s="355" t="str">
        <f>IF('Mapa final'!Y305="","",'Mapa final'!Y305)</f>
        <v/>
      </c>
      <c r="J302" s="355" t="str">
        <f>IF('Mapa final'!AA305="","",'Mapa final'!AA305)</f>
        <v/>
      </c>
      <c r="K302" s="355" t="str">
        <f t="shared" si="4"/>
        <v/>
      </c>
      <c r="L302" s="355" t="str">
        <f>IF('Mapa final'!AD305="","",'Mapa final'!AD305)</f>
        <v/>
      </c>
      <c r="M302" s="356" t="str">
        <f>IF('Mapa final'!P305="","",'Mapa final'!P305)</f>
        <v/>
      </c>
      <c r="N302" s="427"/>
      <c r="O302" s="427"/>
      <c r="P302" s="427"/>
      <c r="Q302" s="428"/>
    </row>
    <row r="303" spans="1:17" ht="43.5" customHeight="1" x14ac:dyDescent="0.25">
      <c r="A303" s="118" t="s">
        <v>923</v>
      </c>
      <c r="B303" s="797"/>
      <c r="C303" s="799"/>
      <c r="D303" s="800"/>
      <c r="E303" s="799"/>
      <c r="F303" s="801"/>
      <c r="G303" s="801"/>
      <c r="H303" s="802"/>
      <c r="I303" s="355" t="str">
        <f>IF('Mapa final'!Y306="","",'Mapa final'!Y306)</f>
        <v/>
      </c>
      <c r="J303" s="355" t="str">
        <f>IF('Mapa final'!AA306="","",'Mapa final'!AA306)</f>
        <v/>
      </c>
      <c r="K303" s="355" t="str">
        <f t="shared" si="4"/>
        <v/>
      </c>
      <c r="L303" s="355" t="str">
        <f>IF('Mapa final'!AD306="","",'Mapa final'!AD306)</f>
        <v/>
      </c>
      <c r="M303" s="356" t="str">
        <f>IF('Mapa final'!P306="","",'Mapa final'!P306)</f>
        <v/>
      </c>
      <c r="N303" s="427"/>
      <c r="O303" s="427"/>
      <c r="P303" s="427"/>
      <c r="Q303" s="428"/>
    </row>
    <row r="304" spans="1:17" ht="43.5" customHeight="1" x14ac:dyDescent="0.25">
      <c r="A304" s="118" t="s">
        <v>924</v>
      </c>
      <c r="B304" s="797"/>
      <c r="C304" s="799"/>
      <c r="D304" s="800"/>
      <c r="E304" s="799"/>
      <c r="F304" s="801"/>
      <c r="G304" s="801"/>
      <c r="H304" s="802"/>
      <c r="I304" s="355" t="str">
        <f>IF('Mapa final'!Y307="","",'Mapa final'!Y307)</f>
        <v/>
      </c>
      <c r="J304" s="355" t="str">
        <f>IF('Mapa final'!AA307="","",'Mapa final'!AA307)</f>
        <v/>
      </c>
      <c r="K304" s="355" t="str">
        <f t="shared" si="4"/>
        <v/>
      </c>
      <c r="L304" s="355" t="str">
        <f>IF('Mapa final'!AD307="","",'Mapa final'!AD307)</f>
        <v/>
      </c>
      <c r="M304" s="356" t="str">
        <f>IF('Mapa final'!P307="","",'Mapa final'!P307)</f>
        <v/>
      </c>
      <c r="N304" s="427"/>
      <c r="O304" s="427"/>
      <c r="P304" s="427"/>
      <c r="Q304" s="428"/>
    </row>
    <row r="305" spans="1:17" ht="43.5" customHeight="1" x14ac:dyDescent="0.25">
      <c r="A305" s="118" t="s">
        <v>925</v>
      </c>
      <c r="B305" s="797"/>
      <c r="C305" s="799"/>
      <c r="D305" s="800"/>
      <c r="E305" s="799"/>
      <c r="F305" s="801"/>
      <c r="G305" s="801"/>
      <c r="H305" s="802"/>
      <c r="I305" s="355" t="str">
        <f>IF('Mapa final'!Y308="","",'Mapa final'!Y308)</f>
        <v/>
      </c>
      <c r="J305" s="355" t="str">
        <f>IF('Mapa final'!AA308="","",'Mapa final'!AA308)</f>
        <v/>
      </c>
      <c r="K305" s="355" t="str">
        <f t="shared" si="4"/>
        <v/>
      </c>
      <c r="L305" s="355" t="str">
        <f>IF('Mapa final'!AD308="","",'Mapa final'!AD308)</f>
        <v/>
      </c>
      <c r="M305" s="356" t="str">
        <f>IF('Mapa final'!P308="","",'Mapa final'!P308)</f>
        <v/>
      </c>
      <c r="N305" s="427"/>
      <c r="O305" s="427"/>
      <c r="P305" s="427"/>
      <c r="Q305" s="428"/>
    </row>
    <row r="306" spans="1:17" ht="43.5" customHeight="1" x14ac:dyDescent="0.25">
      <c r="A306" s="118" t="s">
        <v>926</v>
      </c>
      <c r="B306" s="797"/>
      <c r="C306" s="799"/>
      <c r="D306" s="800"/>
      <c r="E306" s="799"/>
      <c r="F306" s="801"/>
      <c r="G306" s="801"/>
      <c r="H306" s="802"/>
      <c r="I306" s="355" t="str">
        <f>IF('Mapa final'!Y309="","",'Mapa final'!Y309)</f>
        <v/>
      </c>
      <c r="J306" s="355" t="str">
        <f>IF('Mapa final'!AA309="","",'Mapa final'!AA309)</f>
        <v/>
      </c>
      <c r="K306" s="355" t="str">
        <f t="shared" si="4"/>
        <v/>
      </c>
      <c r="L306" s="355" t="str">
        <f>IF('Mapa final'!AD309="","",'Mapa final'!AD309)</f>
        <v/>
      </c>
      <c r="M306" s="356" t="str">
        <f>IF('Mapa final'!P309="","",'Mapa final'!P309)</f>
        <v/>
      </c>
      <c r="N306" s="427"/>
      <c r="O306" s="427"/>
      <c r="P306" s="427"/>
      <c r="Q306" s="428"/>
    </row>
    <row r="307" spans="1:17" ht="43.5" customHeight="1" x14ac:dyDescent="0.25">
      <c r="A307" s="118" t="s">
        <v>927</v>
      </c>
      <c r="B307" s="796"/>
      <c r="C307" s="798" t="str">
        <f>IF('Mapa final'!E310="","",'Mapa final'!E310)</f>
        <v/>
      </c>
      <c r="D307" s="804"/>
      <c r="E307" s="798" t="str">
        <f>IF('Mapa final'!D310="","",'Mapa final'!D310)</f>
        <v/>
      </c>
      <c r="F307" s="801" t="str">
        <f>IF('Mapa final'!H310="","",'Mapa final'!H310)</f>
        <v/>
      </c>
      <c r="G307" s="801" t="str">
        <f>IF('Mapa final'!L310="","",'Mapa final'!L310)</f>
        <v/>
      </c>
      <c r="H307" s="80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5" t="str">
        <f>IF('Mapa final'!Y310="","",'Mapa final'!Y310)</f>
        <v/>
      </c>
      <c r="J307" s="355" t="str">
        <f>IF('Mapa final'!AA310="","",'Mapa final'!AA310)</f>
        <v/>
      </c>
      <c r="K307" s="355" t="str">
        <f t="shared" si="4"/>
        <v/>
      </c>
      <c r="L307" s="355" t="str">
        <f>IF('Mapa final'!AD310="","",'Mapa final'!AD310)</f>
        <v/>
      </c>
      <c r="M307" s="356" t="str">
        <f>IF('Mapa final'!P310="","",'Mapa final'!P310)</f>
        <v/>
      </c>
      <c r="N307" s="427"/>
      <c r="O307" s="427"/>
      <c r="P307" s="427"/>
      <c r="Q307" s="428"/>
    </row>
    <row r="308" spans="1:17" ht="43.5" customHeight="1" x14ac:dyDescent="0.25">
      <c r="A308" s="118" t="s">
        <v>928</v>
      </c>
      <c r="B308" s="797"/>
      <c r="C308" s="799"/>
      <c r="D308" s="800"/>
      <c r="E308" s="799"/>
      <c r="F308" s="801"/>
      <c r="G308" s="801"/>
      <c r="H308" s="802"/>
      <c r="I308" s="355" t="str">
        <f>IF('Mapa final'!Y311="","",'Mapa final'!Y311)</f>
        <v/>
      </c>
      <c r="J308" s="355" t="str">
        <f>IF('Mapa final'!AA311="","",'Mapa final'!AA311)</f>
        <v/>
      </c>
      <c r="K308" s="355" t="str">
        <f t="shared" si="4"/>
        <v/>
      </c>
      <c r="L308" s="355" t="str">
        <f>IF('Mapa final'!AD311="","",'Mapa final'!AD311)</f>
        <v/>
      </c>
      <c r="M308" s="356" t="str">
        <f>IF('Mapa final'!P311="","",'Mapa final'!P311)</f>
        <v/>
      </c>
      <c r="N308" s="427"/>
      <c r="O308" s="427"/>
      <c r="P308" s="427"/>
      <c r="Q308" s="428"/>
    </row>
    <row r="309" spans="1:17" ht="43.5" customHeight="1" x14ac:dyDescent="0.25">
      <c r="A309" s="118" t="s">
        <v>929</v>
      </c>
      <c r="B309" s="797"/>
      <c r="C309" s="799"/>
      <c r="D309" s="800"/>
      <c r="E309" s="799"/>
      <c r="F309" s="801"/>
      <c r="G309" s="801"/>
      <c r="H309" s="802"/>
      <c r="I309" s="355" t="str">
        <f>IF('Mapa final'!Y312="","",'Mapa final'!Y312)</f>
        <v/>
      </c>
      <c r="J309" s="355" t="str">
        <f>IF('Mapa final'!AA312="","",'Mapa final'!AA312)</f>
        <v/>
      </c>
      <c r="K309" s="355" t="str">
        <f t="shared" si="4"/>
        <v/>
      </c>
      <c r="L309" s="355" t="str">
        <f>IF('Mapa final'!AD312="","",'Mapa final'!AD312)</f>
        <v/>
      </c>
      <c r="M309" s="356" t="str">
        <f>IF('Mapa final'!P312="","",'Mapa final'!P312)</f>
        <v/>
      </c>
      <c r="N309" s="427"/>
      <c r="O309" s="427"/>
      <c r="P309" s="427"/>
      <c r="Q309" s="428"/>
    </row>
    <row r="310" spans="1:17" ht="43.5" customHeight="1" x14ac:dyDescent="0.25">
      <c r="A310" s="118" t="s">
        <v>930</v>
      </c>
      <c r="B310" s="797"/>
      <c r="C310" s="799"/>
      <c r="D310" s="800"/>
      <c r="E310" s="799"/>
      <c r="F310" s="801"/>
      <c r="G310" s="801"/>
      <c r="H310" s="802"/>
      <c r="I310" s="355" t="str">
        <f>IF('Mapa final'!Y313="","",'Mapa final'!Y313)</f>
        <v/>
      </c>
      <c r="J310" s="355" t="str">
        <f>IF('Mapa final'!AA313="","",'Mapa final'!AA313)</f>
        <v/>
      </c>
      <c r="K310" s="355" t="str">
        <f t="shared" si="4"/>
        <v/>
      </c>
      <c r="L310" s="355" t="str">
        <f>IF('Mapa final'!AD313="","",'Mapa final'!AD313)</f>
        <v/>
      </c>
      <c r="M310" s="356" t="str">
        <f>IF('Mapa final'!P313="","",'Mapa final'!P313)</f>
        <v/>
      </c>
      <c r="N310" s="427"/>
      <c r="O310" s="427"/>
      <c r="P310" s="427"/>
      <c r="Q310" s="428"/>
    </row>
    <row r="311" spans="1:17" ht="43.5" customHeight="1" x14ac:dyDescent="0.25">
      <c r="A311" s="118" t="s">
        <v>931</v>
      </c>
      <c r="B311" s="797"/>
      <c r="C311" s="799"/>
      <c r="D311" s="800"/>
      <c r="E311" s="799"/>
      <c r="F311" s="801"/>
      <c r="G311" s="801"/>
      <c r="H311" s="802"/>
      <c r="I311" s="355" t="str">
        <f>IF('Mapa final'!Y314="","",'Mapa final'!Y314)</f>
        <v/>
      </c>
      <c r="J311" s="355" t="str">
        <f>IF('Mapa final'!AA314="","",'Mapa final'!AA314)</f>
        <v/>
      </c>
      <c r="K311" s="355" t="str">
        <f t="shared" si="4"/>
        <v/>
      </c>
      <c r="L311" s="355" t="str">
        <f>IF('Mapa final'!AD314="","",'Mapa final'!AD314)</f>
        <v/>
      </c>
      <c r="M311" s="356" t="str">
        <f>IF('Mapa final'!P314="","",'Mapa final'!P314)</f>
        <v/>
      </c>
      <c r="N311" s="427"/>
      <c r="O311" s="427"/>
      <c r="P311" s="427"/>
      <c r="Q311" s="428"/>
    </row>
    <row r="312" spans="1:17" ht="43.5" customHeight="1" x14ac:dyDescent="0.25">
      <c r="A312" s="118" t="s">
        <v>932</v>
      </c>
      <c r="B312" s="797"/>
      <c r="C312" s="799"/>
      <c r="D312" s="800"/>
      <c r="E312" s="799"/>
      <c r="F312" s="801"/>
      <c r="G312" s="801"/>
      <c r="H312" s="802"/>
      <c r="I312" s="355" t="str">
        <f>IF('Mapa final'!Y315="","",'Mapa final'!Y315)</f>
        <v/>
      </c>
      <c r="J312" s="355" t="str">
        <f>IF('Mapa final'!AA315="","",'Mapa final'!AA315)</f>
        <v/>
      </c>
      <c r="K312" s="355" t="str">
        <f t="shared" si="4"/>
        <v/>
      </c>
      <c r="L312" s="355" t="str">
        <f>IF('Mapa final'!AD315="","",'Mapa final'!AD315)</f>
        <v/>
      </c>
      <c r="M312" s="356" t="str">
        <f>IF('Mapa final'!P315="","",'Mapa final'!P315)</f>
        <v/>
      </c>
      <c r="N312" s="427"/>
      <c r="O312" s="427"/>
      <c r="P312" s="427"/>
      <c r="Q312" s="428"/>
    </row>
    <row r="313" spans="1:17" ht="43.5" customHeight="1" x14ac:dyDescent="0.25">
      <c r="A313" s="118" t="s">
        <v>933</v>
      </c>
      <c r="B313" s="796"/>
      <c r="C313" s="798" t="str">
        <f>IF('Mapa final'!E316="","",'Mapa final'!E316)</f>
        <v/>
      </c>
      <c r="D313" s="804"/>
      <c r="E313" s="798" t="str">
        <f>IF('Mapa final'!D316="","",'Mapa final'!D316)</f>
        <v/>
      </c>
      <c r="F313" s="801" t="str">
        <f>IF('Mapa final'!H316="","",'Mapa final'!H316)</f>
        <v/>
      </c>
      <c r="G313" s="801" t="str">
        <f>IF('Mapa final'!L316="","",'Mapa final'!L316)</f>
        <v/>
      </c>
      <c r="H313" s="80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5" t="str">
        <f>IF('Mapa final'!Y316="","",'Mapa final'!Y316)</f>
        <v/>
      </c>
      <c r="J313" s="355" t="str">
        <f>IF('Mapa final'!AA316="","",'Mapa final'!AA316)</f>
        <v/>
      </c>
      <c r="K313" s="355" t="str">
        <f t="shared" si="4"/>
        <v/>
      </c>
      <c r="L313" s="355" t="str">
        <f>IF('Mapa final'!AD316="","",'Mapa final'!AD316)</f>
        <v/>
      </c>
      <c r="M313" s="356" t="str">
        <f>IF('Mapa final'!P316="","",'Mapa final'!P316)</f>
        <v/>
      </c>
      <c r="N313" s="427"/>
      <c r="O313" s="427"/>
      <c r="P313" s="427"/>
      <c r="Q313" s="428"/>
    </row>
    <row r="314" spans="1:17" ht="43.5" customHeight="1" x14ac:dyDescent="0.25">
      <c r="A314" s="118" t="s">
        <v>934</v>
      </c>
      <c r="B314" s="797"/>
      <c r="C314" s="799"/>
      <c r="D314" s="800"/>
      <c r="E314" s="799"/>
      <c r="F314" s="801"/>
      <c r="G314" s="801"/>
      <c r="H314" s="802"/>
      <c r="I314" s="355" t="str">
        <f>IF('Mapa final'!Y317="","",'Mapa final'!Y317)</f>
        <v/>
      </c>
      <c r="J314" s="355" t="str">
        <f>IF('Mapa final'!AA317="","",'Mapa final'!AA317)</f>
        <v/>
      </c>
      <c r="K314" s="355" t="str">
        <f t="shared" si="4"/>
        <v/>
      </c>
      <c r="L314" s="355" t="str">
        <f>IF('Mapa final'!AD317="","",'Mapa final'!AD317)</f>
        <v/>
      </c>
      <c r="M314" s="356" t="str">
        <f>IF('Mapa final'!P317="","",'Mapa final'!P317)</f>
        <v/>
      </c>
      <c r="N314" s="427"/>
      <c r="O314" s="427"/>
      <c r="P314" s="427"/>
      <c r="Q314" s="428"/>
    </row>
    <row r="315" spans="1:17" ht="43.5" customHeight="1" x14ac:dyDescent="0.25">
      <c r="A315" s="118" t="s">
        <v>935</v>
      </c>
      <c r="B315" s="797"/>
      <c r="C315" s="799"/>
      <c r="D315" s="800"/>
      <c r="E315" s="799"/>
      <c r="F315" s="801"/>
      <c r="G315" s="801"/>
      <c r="H315" s="802"/>
      <c r="I315" s="355" t="str">
        <f>IF('Mapa final'!Y318="","",'Mapa final'!Y318)</f>
        <v/>
      </c>
      <c r="J315" s="355" t="str">
        <f>IF('Mapa final'!AA318="","",'Mapa final'!AA318)</f>
        <v/>
      </c>
      <c r="K315" s="355" t="str">
        <f t="shared" si="4"/>
        <v/>
      </c>
      <c r="L315" s="355" t="str">
        <f>IF('Mapa final'!AD318="","",'Mapa final'!AD318)</f>
        <v/>
      </c>
      <c r="M315" s="356" t="str">
        <f>IF('Mapa final'!P318="","",'Mapa final'!P318)</f>
        <v/>
      </c>
      <c r="N315" s="427"/>
      <c r="O315" s="427"/>
      <c r="P315" s="427"/>
      <c r="Q315" s="428"/>
    </row>
    <row r="316" spans="1:17" ht="43.5" customHeight="1" x14ac:dyDescent="0.25">
      <c r="A316" s="118" t="s">
        <v>936</v>
      </c>
      <c r="B316" s="797"/>
      <c r="C316" s="799"/>
      <c r="D316" s="800"/>
      <c r="E316" s="799"/>
      <c r="F316" s="801"/>
      <c r="G316" s="801"/>
      <c r="H316" s="802"/>
      <c r="I316" s="355" t="str">
        <f>IF('Mapa final'!Y319="","",'Mapa final'!Y319)</f>
        <v/>
      </c>
      <c r="J316" s="355" t="str">
        <f>IF('Mapa final'!AA319="","",'Mapa final'!AA319)</f>
        <v/>
      </c>
      <c r="K316" s="355" t="str">
        <f t="shared" si="4"/>
        <v/>
      </c>
      <c r="L316" s="355" t="str">
        <f>IF('Mapa final'!AD319="","",'Mapa final'!AD319)</f>
        <v/>
      </c>
      <c r="M316" s="356" t="str">
        <f>IF('Mapa final'!P319="","",'Mapa final'!P319)</f>
        <v/>
      </c>
      <c r="N316" s="427"/>
      <c r="O316" s="427"/>
      <c r="P316" s="427"/>
      <c r="Q316" s="428"/>
    </row>
    <row r="317" spans="1:17" ht="43.5" customHeight="1" x14ac:dyDescent="0.25">
      <c r="A317" s="118" t="s">
        <v>937</v>
      </c>
      <c r="B317" s="797"/>
      <c r="C317" s="799"/>
      <c r="D317" s="800"/>
      <c r="E317" s="799"/>
      <c r="F317" s="801"/>
      <c r="G317" s="801"/>
      <c r="H317" s="802"/>
      <c r="I317" s="355" t="str">
        <f>IF('Mapa final'!Y320="","",'Mapa final'!Y320)</f>
        <v/>
      </c>
      <c r="J317" s="355" t="str">
        <f>IF('Mapa final'!AA320="","",'Mapa final'!AA320)</f>
        <v/>
      </c>
      <c r="K317" s="355" t="str">
        <f t="shared" si="4"/>
        <v/>
      </c>
      <c r="L317" s="355" t="str">
        <f>IF('Mapa final'!AD320="","",'Mapa final'!AD320)</f>
        <v/>
      </c>
      <c r="M317" s="356" t="str">
        <f>IF('Mapa final'!P320="","",'Mapa final'!P320)</f>
        <v/>
      </c>
      <c r="N317" s="427"/>
      <c r="O317" s="427"/>
      <c r="P317" s="427"/>
      <c r="Q317" s="428"/>
    </row>
    <row r="318" spans="1:17" ht="43.5" customHeight="1" x14ac:dyDescent="0.25">
      <c r="A318" s="118" t="s">
        <v>938</v>
      </c>
      <c r="B318" s="797"/>
      <c r="C318" s="799"/>
      <c r="D318" s="800"/>
      <c r="E318" s="799"/>
      <c r="F318" s="801"/>
      <c r="G318" s="801"/>
      <c r="H318" s="802"/>
      <c r="I318" s="355" t="str">
        <f>IF('Mapa final'!Y321="","",'Mapa final'!Y321)</f>
        <v/>
      </c>
      <c r="J318" s="355" t="str">
        <f>IF('Mapa final'!AA321="","",'Mapa final'!AA321)</f>
        <v/>
      </c>
      <c r="K318" s="355" t="str">
        <f t="shared" si="4"/>
        <v/>
      </c>
      <c r="L318" s="355" t="str">
        <f>IF('Mapa final'!AD321="","",'Mapa final'!AD321)</f>
        <v/>
      </c>
      <c r="M318" s="356" t="str">
        <f>IF('Mapa final'!P321="","",'Mapa final'!P321)</f>
        <v/>
      </c>
      <c r="N318" s="427"/>
      <c r="O318" s="427"/>
      <c r="P318" s="427"/>
      <c r="Q318" s="428"/>
    </row>
    <row r="319" spans="1:17" ht="43.5" customHeight="1" x14ac:dyDescent="0.25">
      <c r="A319" s="118" t="s">
        <v>939</v>
      </c>
      <c r="B319" s="796"/>
      <c r="C319" s="798" t="str">
        <f>IF('Mapa final'!E322="","",'Mapa final'!E322)</f>
        <v/>
      </c>
      <c r="D319" s="804"/>
      <c r="E319" s="798" t="str">
        <f>IF('Mapa final'!D322="","",'Mapa final'!D322)</f>
        <v/>
      </c>
      <c r="F319" s="801" t="str">
        <f>IF('Mapa final'!H322="","",'Mapa final'!H322)</f>
        <v/>
      </c>
      <c r="G319" s="801" t="str">
        <f>IF('Mapa final'!L322="","",'Mapa final'!L322)</f>
        <v/>
      </c>
      <c r="H319" s="80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5" t="str">
        <f>IF('Mapa final'!Y322="","",'Mapa final'!Y322)</f>
        <v/>
      </c>
      <c r="J319" s="355" t="str">
        <f>IF('Mapa final'!AA322="","",'Mapa final'!AA322)</f>
        <v/>
      </c>
      <c r="K319" s="355" t="str">
        <f t="shared" si="4"/>
        <v/>
      </c>
      <c r="L319" s="355" t="str">
        <f>IF('Mapa final'!AD322="","",'Mapa final'!AD322)</f>
        <v/>
      </c>
      <c r="M319" s="356" t="str">
        <f>IF('Mapa final'!P322="","",'Mapa final'!P322)</f>
        <v/>
      </c>
      <c r="N319" s="427"/>
      <c r="O319" s="427"/>
      <c r="P319" s="427"/>
      <c r="Q319" s="428"/>
    </row>
    <row r="320" spans="1:17" ht="43.5" customHeight="1" x14ac:dyDescent="0.25">
      <c r="A320" s="118" t="s">
        <v>940</v>
      </c>
      <c r="B320" s="797"/>
      <c r="C320" s="799"/>
      <c r="D320" s="800"/>
      <c r="E320" s="799"/>
      <c r="F320" s="801"/>
      <c r="G320" s="801"/>
      <c r="H320" s="802"/>
      <c r="I320" s="355" t="str">
        <f>IF('Mapa final'!Y323="","",'Mapa final'!Y323)</f>
        <v/>
      </c>
      <c r="J320" s="355" t="str">
        <f>IF('Mapa final'!AA323="","",'Mapa final'!AA323)</f>
        <v/>
      </c>
      <c r="K320" s="355" t="str">
        <f t="shared" si="4"/>
        <v/>
      </c>
      <c r="L320" s="355" t="str">
        <f>IF('Mapa final'!AD323="","",'Mapa final'!AD323)</f>
        <v/>
      </c>
      <c r="M320" s="356" t="str">
        <f>IF('Mapa final'!P323="","",'Mapa final'!P323)</f>
        <v/>
      </c>
      <c r="N320" s="427"/>
      <c r="O320" s="427"/>
      <c r="P320" s="427"/>
      <c r="Q320" s="428"/>
    </row>
    <row r="321" spans="1:17" ht="43.5" customHeight="1" x14ac:dyDescent="0.25">
      <c r="A321" s="118" t="s">
        <v>941</v>
      </c>
      <c r="B321" s="797"/>
      <c r="C321" s="799"/>
      <c r="D321" s="800"/>
      <c r="E321" s="799"/>
      <c r="F321" s="801"/>
      <c r="G321" s="801"/>
      <c r="H321" s="802"/>
      <c r="I321" s="355" t="str">
        <f>IF('Mapa final'!Y324="","",'Mapa final'!Y324)</f>
        <v/>
      </c>
      <c r="J321" s="355" t="str">
        <f>IF('Mapa final'!AA324="","",'Mapa final'!AA324)</f>
        <v/>
      </c>
      <c r="K321" s="355" t="str">
        <f t="shared" si="4"/>
        <v/>
      </c>
      <c r="L321" s="355" t="str">
        <f>IF('Mapa final'!AD324="","",'Mapa final'!AD324)</f>
        <v/>
      </c>
      <c r="M321" s="356" t="str">
        <f>IF('Mapa final'!P324="","",'Mapa final'!P324)</f>
        <v/>
      </c>
      <c r="N321" s="427"/>
      <c r="O321" s="427"/>
      <c r="P321" s="427"/>
      <c r="Q321" s="428"/>
    </row>
    <row r="322" spans="1:17" ht="43.5" customHeight="1" x14ac:dyDescent="0.25">
      <c r="A322" s="118" t="s">
        <v>942</v>
      </c>
      <c r="B322" s="797"/>
      <c r="C322" s="799"/>
      <c r="D322" s="800"/>
      <c r="E322" s="799"/>
      <c r="F322" s="801"/>
      <c r="G322" s="801"/>
      <c r="H322" s="802"/>
      <c r="I322" s="355" t="str">
        <f>IF('Mapa final'!Y325="","",'Mapa final'!Y325)</f>
        <v/>
      </c>
      <c r="J322" s="355" t="str">
        <f>IF('Mapa final'!AA325="","",'Mapa final'!AA325)</f>
        <v/>
      </c>
      <c r="K322" s="355" t="str">
        <f t="shared" si="4"/>
        <v/>
      </c>
      <c r="L322" s="355" t="str">
        <f>IF('Mapa final'!AD325="","",'Mapa final'!AD325)</f>
        <v/>
      </c>
      <c r="M322" s="356" t="str">
        <f>IF('Mapa final'!P325="","",'Mapa final'!P325)</f>
        <v/>
      </c>
      <c r="N322" s="427"/>
      <c r="O322" s="427"/>
      <c r="P322" s="427"/>
      <c r="Q322" s="428"/>
    </row>
    <row r="323" spans="1:17" ht="43.5" customHeight="1" x14ac:dyDescent="0.25">
      <c r="A323" s="118" t="s">
        <v>943</v>
      </c>
      <c r="B323" s="797"/>
      <c r="C323" s="799"/>
      <c r="D323" s="800"/>
      <c r="E323" s="799"/>
      <c r="F323" s="801"/>
      <c r="G323" s="801"/>
      <c r="H323" s="802"/>
      <c r="I323" s="355" t="str">
        <f>IF('Mapa final'!Y326="","",'Mapa final'!Y326)</f>
        <v/>
      </c>
      <c r="J323" s="355" t="str">
        <f>IF('Mapa final'!AA326="","",'Mapa final'!AA326)</f>
        <v/>
      </c>
      <c r="K323" s="355" t="str">
        <f t="shared" si="4"/>
        <v/>
      </c>
      <c r="L323" s="355" t="str">
        <f>IF('Mapa final'!AD326="","",'Mapa final'!AD326)</f>
        <v/>
      </c>
      <c r="M323" s="356" t="str">
        <f>IF('Mapa final'!P326="","",'Mapa final'!P326)</f>
        <v/>
      </c>
      <c r="N323" s="427"/>
      <c r="O323" s="427"/>
      <c r="P323" s="427"/>
      <c r="Q323" s="428"/>
    </row>
    <row r="324" spans="1:17" ht="43.5" customHeight="1" x14ac:dyDescent="0.25">
      <c r="A324" s="118" t="s">
        <v>944</v>
      </c>
      <c r="B324" s="797"/>
      <c r="C324" s="799"/>
      <c r="D324" s="800"/>
      <c r="E324" s="799"/>
      <c r="F324" s="801"/>
      <c r="G324" s="801"/>
      <c r="H324" s="802"/>
      <c r="I324" s="355" t="str">
        <f>IF('Mapa final'!Y327="","",'Mapa final'!Y327)</f>
        <v/>
      </c>
      <c r="J324" s="355" t="str">
        <f>IF('Mapa final'!AA327="","",'Mapa final'!AA327)</f>
        <v/>
      </c>
      <c r="K324" s="355" t="str">
        <f t="shared" si="4"/>
        <v/>
      </c>
      <c r="L324" s="355" t="str">
        <f>IF('Mapa final'!AD327="","",'Mapa final'!AD327)</f>
        <v/>
      </c>
      <c r="M324" s="356" t="str">
        <f>IF('Mapa final'!P327="","",'Mapa final'!P327)</f>
        <v/>
      </c>
      <c r="N324" s="427"/>
      <c r="O324" s="427"/>
      <c r="P324" s="427"/>
      <c r="Q324" s="428"/>
    </row>
    <row r="325" spans="1:17" ht="43.5" customHeight="1" x14ac:dyDescent="0.25">
      <c r="A325" s="118" t="s">
        <v>945</v>
      </c>
      <c r="B325" s="796"/>
      <c r="C325" s="798" t="str">
        <f>IF('Mapa final'!E328="","",'Mapa final'!E328)</f>
        <v/>
      </c>
      <c r="D325" s="804"/>
      <c r="E325" s="798" t="str">
        <f>IF('Mapa final'!D328="","",'Mapa final'!D328)</f>
        <v/>
      </c>
      <c r="F325" s="801" t="str">
        <f>IF('Mapa final'!H328="","",'Mapa final'!H328)</f>
        <v/>
      </c>
      <c r="G325" s="801" t="str">
        <f>IF('Mapa final'!L328="","",'Mapa final'!L328)</f>
        <v/>
      </c>
      <c r="H325" s="80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5" t="str">
        <f>IF('Mapa final'!Y328="","",'Mapa final'!Y328)</f>
        <v/>
      </c>
      <c r="J325" s="355" t="str">
        <f>IF('Mapa final'!AA328="","",'Mapa final'!AA328)</f>
        <v/>
      </c>
      <c r="K325" s="355" t="str">
        <f t="shared" si="4"/>
        <v/>
      </c>
      <c r="L325" s="355" t="str">
        <f>IF('Mapa final'!AD328="","",'Mapa final'!AD328)</f>
        <v/>
      </c>
      <c r="M325" s="356" t="str">
        <f>IF('Mapa final'!P328="","",'Mapa final'!P328)</f>
        <v/>
      </c>
      <c r="N325" s="427"/>
      <c r="O325" s="427"/>
      <c r="P325" s="427"/>
      <c r="Q325" s="428"/>
    </row>
    <row r="326" spans="1:17" ht="43.5" customHeight="1" x14ac:dyDescent="0.25">
      <c r="A326" s="118" t="s">
        <v>946</v>
      </c>
      <c r="B326" s="797"/>
      <c r="C326" s="799"/>
      <c r="D326" s="800"/>
      <c r="E326" s="799"/>
      <c r="F326" s="801"/>
      <c r="G326" s="801"/>
      <c r="H326" s="802"/>
      <c r="I326" s="355" t="str">
        <f>IF('Mapa final'!Y329="","",'Mapa final'!Y329)</f>
        <v/>
      </c>
      <c r="J326" s="355" t="str">
        <f>IF('Mapa final'!AA329="","",'Mapa final'!AA329)</f>
        <v/>
      </c>
      <c r="K326" s="355" t="str">
        <f t="shared" si="4"/>
        <v/>
      </c>
      <c r="L326" s="355" t="str">
        <f>IF('Mapa final'!AD329="","",'Mapa final'!AD329)</f>
        <v/>
      </c>
      <c r="M326" s="356" t="str">
        <f>IF('Mapa final'!P329="","",'Mapa final'!P329)</f>
        <v/>
      </c>
      <c r="N326" s="427"/>
      <c r="O326" s="427"/>
      <c r="P326" s="427"/>
      <c r="Q326" s="428"/>
    </row>
    <row r="327" spans="1:17" ht="43.5" customHeight="1" x14ac:dyDescent="0.25">
      <c r="A327" s="118" t="s">
        <v>947</v>
      </c>
      <c r="B327" s="797"/>
      <c r="C327" s="799"/>
      <c r="D327" s="800"/>
      <c r="E327" s="799"/>
      <c r="F327" s="801"/>
      <c r="G327" s="801"/>
      <c r="H327" s="802"/>
      <c r="I327" s="355" t="str">
        <f>IF('Mapa final'!Y330="","",'Mapa final'!Y330)</f>
        <v/>
      </c>
      <c r="J327" s="355" t="str">
        <f>IF('Mapa final'!AA330="","",'Mapa final'!AA330)</f>
        <v/>
      </c>
      <c r="K327" s="355" t="str">
        <f t="shared" si="4"/>
        <v/>
      </c>
      <c r="L327" s="355" t="str">
        <f>IF('Mapa final'!AD330="","",'Mapa final'!AD330)</f>
        <v/>
      </c>
      <c r="M327" s="356" t="str">
        <f>IF('Mapa final'!P330="","",'Mapa final'!P330)</f>
        <v/>
      </c>
      <c r="N327" s="427"/>
      <c r="O327" s="427"/>
      <c r="P327" s="427"/>
      <c r="Q327" s="428"/>
    </row>
    <row r="328" spans="1:17" ht="43.5" customHeight="1" x14ac:dyDescent="0.25">
      <c r="A328" s="118" t="s">
        <v>948</v>
      </c>
      <c r="B328" s="797"/>
      <c r="C328" s="799"/>
      <c r="D328" s="800"/>
      <c r="E328" s="799"/>
      <c r="F328" s="801"/>
      <c r="G328" s="801"/>
      <c r="H328" s="802"/>
      <c r="I328" s="355" t="str">
        <f>IF('Mapa final'!Y331="","",'Mapa final'!Y331)</f>
        <v/>
      </c>
      <c r="J328" s="355" t="str">
        <f>IF('Mapa final'!AA331="","",'Mapa final'!AA331)</f>
        <v/>
      </c>
      <c r="K328" s="35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5" t="str">
        <f>IF('Mapa final'!AD331="","",'Mapa final'!AD331)</f>
        <v/>
      </c>
      <c r="M328" s="356" t="str">
        <f>IF('Mapa final'!P331="","",'Mapa final'!P331)</f>
        <v/>
      </c>
      <c r="N328" s="427"/>
      <c r="O328" s="427"/>
      <c r="P328" s="427"/>
      <c r="Q328" s="428"/>
    </row>
    <row r="329" spans="1:17" ht="43.5" customHeight="1" x14ac:dyDescent="0.25">
      <c r="A329" s="118" t="s">
        <v>949</v>
      </c>
      <c r="B329" s="797"/>
      <c r="C329" s="799"/>
      <c r="D329" s="800"/>
      <c r="E329" s="799"/>
      <c r="F329" s="801"/>
      <c r="G329" s="801"/>
      <c r="H329" s="802"/>
      <c r="I329" s="355" t="str">
        <f>IF('Mapa final'!Y332="","",'Mapa final'!Y332)</f>
        <v/>
      </c>
      <c r="J329" s="355" t="str">
        <f>IF('Mapa final'!AA332="","",'Mapa final'!AA332)</f>
        <v/>
      </c>
      <c r="K329" s="355" t="str">
        <f t="shared" si="5"/>
        <v/>
      </c>
      <c r="L329" s="355" t="str">
        <f>IF('Mapa final'!AD332="","",'Mapa final'!AD332)</f>
        <v/>
      </c>
      <c r="M329" s="356" t="str">
        <f>IF('Mapa final'!P332="","",'Mapa final'!P332)</f>
        <v/>
      </c>
      <c r="N329" s="427"/>
      <c r="O329" s="427"/>
      <c r="P329" s="427"/>
      <c r="Q329" s="428"/>
    </row>
    <row r="330" spans="1:17" ht="43.5" customHeight="1" x14ac:dyDescent="0.25">
      <c r="A330" s="118" t="s">
        <v>950</v>
      </c>
      <c r="B330" s="797"/>
      <c r="C330" s="799"/>
      <c r="D330" s="800"/>
      <c r="E330" s="799"/>
      <c r="F330" s="801"/>
      <c r="G330" s="801"/>
      <c r="H330" s="802"/>
      <c r="I330" s="355" t="str">
        <f>IF('Mapa final'!Y333="","",'Mapa final'!Y333)</f>
        <v/>
      </c>
      <c r="J330" s="355" t="str">
        <f>IF('Mapa final'!AA333="","",'Mapa final'!AA333)</f>
        <v/>
      </c>
      <c r="K330" s="355" t="str">
        <f t="shared" si="5"/>
        <v/>
      </c>
      <c r="L330" s="355" t="str">
        <f>IF('Mapa final'!AD333="","",'Mapa final'!AD333)</f>
        <v/>
      </c>
      <c r="M330" s="356" t="str">
        <f>IF('Mapa final'!P333="","",'Mapa final'!P333)</f>
        <v/>
      </c>
      <c r="N330" s="427"/>
      <c r="O330" s="427"/>
      <c r="P330" s="427"/>
      <c r="Q330" s="428"/>
    </row>
    <row r="331" spans="1:17" ht="43.5" customHeight="1" x14ac:dyDescent="0.25">
      <c r="A331" s="118" t="s">
        <v>951</v>
      </c>
      <c r="B331" s="796"/>
      <c r="C331" s="798" t="str">
        <f>IF('Mapa final'!E334="","",'Mapa final'!E334)</f>
        <v/>
      </c>
      <c r="D331" s="804"/>
      <c r="E331" s="798" t="str">
        <f>IF('Mapa final'!D334="","",'Mapa final'!D334)</f>
        <v/>
      </c>
      <c r="F331" s="801" t="str">
        <f>IF('Mapa final'!H334="","",'Mapa final'!H334)</f>
        <v/>
      </c>
      <c r="G331" s="801" t="str">
        <f>IF('Mapa final'!L334="","",'Mapa final'!L334)</f>
        <v/>
      </c>
      <c r="H331" s="80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5" t="str">
        <f>IF('Mapa final'!Y334="","",'Mapa final'!Y334)</f>
        <v/>
      </c>
      <c r="J331" s="355" t="str">
        <f>IF('Mapa final'!AA334="","",'Mapa final'!AA334)</f>
        <v/>
      </c>
      <c r="K331" s="355" t="str">
        <f t="shared" si="5"/>
        <v/>
      </c>
      <c r="L331" s="355" t="str">
        <f>IF('Mapa final'!AD334="","",'Mapa final'!AD334)</f>
        <v/>
      </c>
      <c r="M331" s="356" t="str">
        <f>IF('Mapa final'!P334="","",'Mapa final'!P334)</f>
        <v/>
      </c>
      <c r="N331" s="427"/>
      <c r="O331" s="427"/>
      <c r="P331" s="427"/>
      <c r="Q331" s="428"/>
    </row>
    <row r="332" spans="1:17" ht="43.5" customHeight="1" x14ac:dyDescent="0.25">
      <c r="A332" s="118" t="s">
        <v>952</v>
      </c>
      <c r="B332" s="797"/>
      <c r="C332" s="799"/>
      <c r="D332" s="800"/>
      <c r="E332" s="799"/>
      <c r="F332" s="801"/>
      <c r="G332" s="801"/>
      <c r="H332" s="802"/>
      <c r="I332" s="355" t="str">
        <f>IF('Mapa final'!Y335="","",'Mapa final'!Y335)</f>
        <v/>
      </c>
      <c r="J332" s="355" t="str">
        <f>IF('Mapa final'!AA335="","",'Mapa final'!AA335)</f>
        <v/>
      </c>
      <c r="K332" s="355" t="str">
        <f t="shared" si="5"/>
        <v/>
      </c>
      <c r="L332" s="355" t="str">
        <f>IF('Mapa final'!AD335="","",'Mapa final'!AD335)</f>
        <v/>
      </c>
      <c r="M332" s="356" t="str">
        <f>IF('Mapa final'!P335="","",'Mapa final'!P335)</f>
        <v/>
      </c>
      <c r="N332" s="427"/>
      <c r="O332" s="427"/>
      <c r="P332" s="427"/>
      <c r="Q332" s="428"/>
    </row>
    <row r="333" spans="1:17" ht="43.5" customHeight="1" x14ac:dyDescent="0.25">
      <c r="A333" s="118" t="s">
        <v>953</v>
      </c>
      <c r="B333" s="797"/>
      <c r="C333" s="799"/>
      <c r="D333" s="800"/>
      <c r="E333" s="799"/>
      <c r="F333" s="801"/>
      <c r="G333" s="801"/>
      <c r="H333" s="802"/>
      <c r="I333" s="355" t="str">
        <f>IF('Mapa final'!Y336="","",'Mapa final'!Y336)</f>
        <v/>
      </c>
      <c r="J333" s="355" t="str">
        <f>IF('Mapa final'!AA336="","",'Mapa final'!AA336)</f>
        <v/>
      </c>
      <c r="K333" s="355" t="str">
        <f t="shared" si="5"/>
        <v/>
      </c>
      <c r="L333" s="355" t="str">
        <f>IF('Mapa final'!AD336="","",'Mapa final'!AD336)</f>
        <v/>
      </c>
      <c r="M333" s="356" t="str">
        <f>IF('Mapa final'!P336="","",'Mapa final'!P336)</f>
        <v/>
      </c>
      <c r="N333" s="427"/>
      <c r="O333" s="427"/>
      <c r="P333" s="427"/>
      <c r="Q333" s="428"/>
    </row>
    <row r="334" spans="1:17" ht="43.5" customHeight="1" x14ac:dyDescent="0.25">
      <c r="A334" s="118" t="s">
        <v>954</v>
      </c>
      <c r="B334" s="797"/>
      <c r="C334" s="799"/>
      <c r="D334" s="800"/>
      <c r="E334" s="799"/>
      <c r="F334" s="801"/>
      <c r="G334" s="801"/>
      <c r="H334" s="802"/>
      <c r="I334" s="355" t="str">
        <f>IF('Mapa final'!Y337="","",'Mapa final'!Y337)</f>
        <v/>
      </c>
      <c r="J334" s="355" t="str">
        <f>IF('Mapa final'!AA337="","",'Mapa final'!AA337)</f>
        <v/>
      </c>
      <c r="K334" s="355" t="str">
        <f t="shared" si="5"/>
        <v/>
      </c>
      <c r="L334" s="355" t="str">
        <f>IF('Mapa final'!AD337="","",'Mapa final'!AD337)</f>
        <v/>
      </c>
      <c r="M334" s="356" t="str">
        <f>IF('Mapa final'!P337="","",'Mapa final'!P337)</f>
        <v/>
      </c>
      <c r="N334" s="427"/>
      <c r="O334" s="427"/>
      <c r="P334" s="427"/>
      <c r="Q334" s="428"/>
    </row>
    <row r="335" spans="1:17" ht="43.5" customHeight="1" x14ac:dyDescent="0.25">
      <c r="A335" s="118" t="s">
        <v>955</v>
      </c>
      <c r="B335" s="797"/>
      <c r="C335" s="799"/>
      <c r="D335" s="800"/>
      <c r="E335" s="799"/>
      <c r="F335" s="801"/>
      <c r="G335" s="801"/>
      <c r="H335" s="802"/>
      <c r="I335" s="355" t="str">
        <f>IF('Mapa final'!Y338="","",'Mapa final'!Y338)</f>
        <v/>
      </c>
      <c r="J335" s="355" t="str">
        <f>IF('Mapa final'!AA338="","",'Mapa final'!AA338)</f>
        <v/>
      </c>
      <c r="K335" s="355" t="str">
        <f t="shared" si="5"/>
        <v/>
      </c>
      <c r="L335" s="355" t="str">
        <f>IF('Mapa final'!AD338="","",'Mapa final'!AD338)</f>
        <v/>
      </c>
      <c r="M335" s="356" t="str">
        <f>IF('Mapa final'!P338="","",'Mapa final'!P338)</f>
        <v/>
      </c>
      <c r="N335" s="427"/>
      <c r="O335" s="427"/>
      <c r="P335" s="427"/>
      <c r="Q335" s="428"/>
    </row>
    <row r="336" spans="1:17" ht="43.5" customHeight="1" x14ac:dyDescent="0.25">
      <c r="A336" s="118" t="s">
        <v>956</v>
      </c>
      <c r="B336" s="797"/>
      <c r="C336" s="799"/>
      <c r="D336" s="800"/>
      <c r="E336" s="799"/>
      <c r="F336" s="801"/>
      <c r="G336" s="801"/>
      <c r="H336" s="802"/>
      <c r="I336" s="355" t="str">
        <f>IF('Mapa final'!Y339="","",'Mapa final'!Y339)</f>
        <v/>
      </c>
      <c r="J336" s="355" t="str">
        <f>IF('Mapa final'!AA339="","",'Mapa final'!AA339)</f>
        <v/>
      </c>
      <c r="K336" s="355" t="str">
        <f t="shared" si="5"/>
        <v/>
      </c>
      <c r="L336" s="355" t="str">
        <f>IF('Mapa final'!AD339="","",'Mapa final'!AD339)</f>
        <v/>
      </c>
      <c r="M336" s="356" t="str">
        <f>IF('Mapa final'!P339="","",'Mapa final'!P339)</f>
        <v/>
      </c>
      <c r="N336" s="427"/>
      <c r="O336" s="427"/>
      <c r="P336" s="427"/>
      <c r="Q336" s="428"/>
    </row>
    <row r="337" spans="1:17" ht="43.5" customHeight="1" x14ac:dyDescent="0.25">
      <c r="A337" s="118" t="s">
        <v>957</v>
      </c>
      <c r="B337" s="796"/>
      <c r="C337" s="798" t="str">
        <f>IF('Mapa final'!E340="","",'Mapa final'!E340)</f>
        <v/>
      </c>
      <c r="D337" s="804"/>
      <c r="E337" s="798" t="str">
        <f>IF('Mapa final'!D340="","",'Mapa final'!D340)</f>
        <v/>
      </c>
      <c r="F337" s="801" t="str">
        <f>IF('Mapa final'!H340="","",'Mapa final'!H340)</f>
        <v/>
      </c>
      <c r="G337" s="801" t="str">
        <f>IF('Mapa final'!L340="","",'Mapa final'!L340)</f>
        <v/>
      </c>
      <c r="H337" s="80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5" t="str">
        <f>IF('Mapa final'!Y340="","",'Mapa final'!Y340)</f>
        <v/>
      </c>
      <c r="J337" s="355" t="str">
        <f>IF('Mapa final'!AA340="","",'Mapa final'!AA340)</f>
        <v/>
      </c>
      <c r="K337" s="355" t="str">
        <f t="shared" si="5"/>
        <v/>
      </c>
      <c r="L337" s="355" t="str">
        <f>IF('Mapa final'!AD340="","",'Mapa final'!AD340)</f>
        <v/>
      </c>
      <c r="M337" s="356" t="str">
        <f>IF('Mapa final'!P340="","",'Mapa final'!P340)</f>
        <v/>
      </c>
      <c r="N337" s="427"/>
      <c r="O337" s="427"/>
      <c r="P337" s="427"/>
      <c r="Q337" s="428"/>
    </row>
    <row r="338" spans="1:17" ht="43.5" customHeight="1" x14ac:dyDescent="0.25">
      <c r="A338" s="118" t="s">
        <v>958</v>
      </c>
      <c r="B338" s="797"/>
      <c r="C338" s="799"/>
      <c r="D338" s="800"/>
      <c r="E338" s="799"/>
      <c r="F338" s="801"/>
      <c r="G338" s="801"/>
      <c r="H338" s="802"/>
      <c r="I338" s="355" t="str">
        <f>IF('Mapa final'!Y341="","",'Mapa final'!Y341)</f>
        <v/>
      </c>
      <c r="J338" s="355" t="str">
        <f>IF('Mapa final'!AA341="","",'Mapa final'!AA341)</f>
        <v/>
      </c>
      <c r="K338" s="355" t="str">
        <f t="shared" si="5"/>
        <v/>
      </c>
      <c r="L338" s="355" t="str">
        <f>IF('Mapa final'!AD341="","",'Mapa final'!AD341)</f>
        <v/>
      </c>
      <c r="M338" s="356" t="str">
        <f>IF('Mapa final'!P341="","",'Mapa final'!P341)</f>
        <v/>
      </c>
      <c r="N338" s="427"/>
      <c r="O338" s="427"/>
      <c r="P338" s="427"/>
      <c r="Q338" s="428"/>
    </row>
    <row r="339" spans="1:17" ht="43.5" customHeight="1" x14ac:dyDescent="0.25">
      <c r="A339" s="118" t="s">
        <v>959</v>
      </c>
      <c r="B339" s="797"/>
      <c r="C339" s="799"/>
      <c r="D339" s="800"/>
      <c r="E339" s="799"/>
      <c r="F339" s="801"/>
      <c r="G339" s="801"/>
      <c r="H339" s="802"/>
      <c r="I339" s="355" t="str">
        <f>IF('Mapa final'!Y342="","",'Mapa final'!Y342)</f>
        <v/>
      </c>
      <c r="J339" s="355" t="str">
        <f>IF('Mapa final'!AA342="","",'Mapa final'!AA342)</f>
        <v/>
      </c>
      <c r="K339" s="355" t="str">
        <f t="shared" si="5"/>
        <v/>
      </c>
      <c r="L339" s="355" t="str">
        <f>IF('Mapa final'!AD342="","",'Mapa final'!AD342)</f>
        <v/>
      </c>
      <c r="M339" s="356" t="str">
        <f>IF('Mapa final'!P342="","",'Mapa final'!P342)</f>
        <v/>
      </c>
      <c r="N339" s="427"/>
      <c r="O339" s="427"/>
      <c r="P339" s="427"/>
      <c r="Q339" s="428"/>
    </row>
    <row r="340" spans="1:17" ht="43.5" customHeight="1" x14ac:dyDescent="0.25">
      <c r="A340" s="118" t="s">
        <v>960</v>
      </c>
      <c r="B340" s="797"/>
      <c r="C340" s="799"/>
      <c r="D340" s="800"/>
      <c r="E340" s="799"/>
      <c r="F340" s="801"/>
      <c r="G340" s="801"/>
      <c r="H340" s="802"/>
      <c r="I340" s="355" t="str">
        <f>IF('Mapa final'!Y343="","",'Mapa final'!Y343)</f>
        <v/>
      </c>
      <c r="J340" s="355" t="str">
        <f>IF('Mapa final'!AA343="","",'Mapa final'!AA343)</f>
        <v/>
      </c>
      <c r="K340" s="355" t="str">
        <f t="shared" si="5"/>
        <v/>
      </c>
      <c r="L340" s="355" t="str">
        <f>IF('Mapa final'!AD343="","",'Mapa final'!AD343)</f>
        <v/>
      </c>
      <c r="M340" s="356" t="str">
        <f>IF('Mapa final'!P343="","",'Mapa final'!P343)</f>
        <v/>
      </c>
      <c r="N340" s="427"/>
      <c r="O340" s="427"/>
      <c r="P340" s="427"/>
      <c r="Q340" s="428"/>
    </row>
    <row r="341" spans="1:17" ht="43.5" customHeight="1" x14ac:dyDescent="0.25">
      <c r="A341" s="118" t="s">
        <v>961</v>
      </c>
      <c r="B341" s="797"/>
      <c r="C341" s="799"/>
      <c r="D341" s="800"/>
      <c r="E341" s="799"/>
      <c r="F341" s="801"/>
      <c r="G341" s="801"/>
      <c r="H341" s="802"/>
      <c r="I341" s="355" t="str">
        <f>IF('Mapa final'!Y344="","",'Mapa final'!Y344)</f>
        <v/>
      </c>
      <c r="J341" s="355" t="str">
        <f>IF('Mapa final'!AA344="","",'Mapa final'!AA344)</f>
        <v/>
      </c>
      <c r="K341" s="355" t="str">
        <f t="shared" si="5"/>
        <v/>
      </c>
      <c r="L341" s="355" t="str">
        <f>IF('Mapa final'!AD344="","",'Mapa final'!AD344)</f>
        <v/>
      </c>
      <c r="M341" s="356" t="str">
        <f>IF('Mapa final'!P344="","",'Mapa final'!P344)</f>
        <v/>
      </c>
      <c r="N341" s="427"/>
      <c r="O341" s="427"/>
      <c r="P341" s="427"/>
      <c r="Q341" s="428"/>
    </row>
    <row r="342" spans="1:17" ht="43.5" customHeight="1" x14ac:dyDescent="0.25">
      <c r="A342" s="118" t="s">
        <v>962</v>
      </c>
      <c r="B342" s="797"/>
      <c r="C342" s="799"/>
      <c r="D342" s="800"/>
      <c r="E342" s="799"/>
      <c r="F342" s="801"/>
      <c r="G342" s="801"/>
      <c r="H342" s="802"/>
      <c r="I342" s="355" t="str">
        <f>IF('Mapa final'!Y345="","",'Mapa final'!Y345)</f>
        <v/>
      </c>
      <c r="J342" s="355" t="str">
        <f>IF('Mapa final'!AA345="","",'Mapa final'!AA345)</f>
        <v/>
      </c>
      <c r="K342" s="355" t="str">
        <f t="shared" si="5"/>
        <v/>
      </c>
      <c r="L342" s="355" t="str">
        <f>IF('Mapa final'!AD345="","",'Mapa final'!AD345)</f>
        <v/>
      </c>
      <c r="M342" s="356" t="str">
        <f>IF('Mapa final'!P345="","",'Mapa final'!P345)</f>
        <v/>
      </c>
      <c r="N342" s="427"/>
      <c r="O342" s="427"/>
      <c r="P342" s="427"/>
      <c r="Q342" s="428"/>
    </row>
    <row r="343" spans="1:17" ht="43.5" customHeight="1" x14ac:dyDescent="0.25">
      <c r="A343" s="118" t="s">
        <v>963</v>
      </c>
      <c r="B343" s="796"/>
      <c r="C343" s="798" t="str">
        <f>IF('Mapa final'!E346="","",'Mapa final'!E346)</f>
        <v/>
      </c>
      <c r="D343" s="804"/>
      <c r="E343" s="798" t="str">
        <f>IF('Mapa final'!D346="","",'Mapa final'!D346)</f>
        <v/>
      </c>
      <c r="F343" s="801" t="str">
        <f>IF('Mapa final'!H346="","",'Mapa final'!H346)</f>
        <v/>
      </c>
      <c r="G343" s="801" t="str">
        <f>IF('Mapa final'!L346="","",'Mapa final'!L346)</f>
        <v/>
      </c>
      <c r="H343" s="80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5" t="str">
        <f>IF('Mapa final'!Y346="","",'Mapa final'!Y346)</f>
        <v/>
      </c>
      <c r="J343" s="355" t="str">
        <f>IF('Mapa final'!AA346="","",'Mapa final'!AA346)</f>
        <v/>
      </c>
      <c r="K343" s="355" t="str">
        <f t="shared" si="5"/>
        <v/>
      </c>
      <c r="L343" s="355" t="str">
        <f>IF('Mapa final'!AD346="","",'Mapa final'!AD346)</f>
        <v/>
      </c>
      <c r="M343" s="356" t="str">
        <f>IF('Mapa final'!P346="","",'Mapa final'!P346)</f>
        <v/>
      </c>
      <c r="N343" s="427"/>
      <c r="O343" s="427"/>
      <c r="P343" s="427"/>
      <c r="Q343" s="428"/>
    </row>
    <row r="344" spans="1:17" ht="43.5" customHeight="1" x14ac:dyDescent="0.25">
      <c r="A344" s="118" t="s">
        <v>964</v>
      </c>
      <c r="B344" s="797"/>
      <c r="C344" s="799"/>
      <c r="D344" s="800"/>
      <c r="E344" s="799"/>
      <c r="F344" s="801"/>
      <c r="G344" s="801"/>
      <c r="H344" s="802"/>
      <c r="I344" s="355" t="str">
        <f>IF('Mapa final'!Y347="","",'Mapa final'!Y347)</f>
        <v/>
      </c>
      <c r="J344" s="355" t="str">
        <f>IF('Mapa final'!AA347="","",'Mapa final'!AA347)</f>
        <v/>
      </c>
      <c r="K344" s="355" t="str">
        <f t="shared" si="5"/>
        <v/>
      </c>
      <c r="L344" s="355" t="str">
        <f>IF('Mapa final'!AD347="","",'Mapa final'!AD347)</f>
        <v/>
      </c>
      <c r="M344" s="356" t="str">
        <f>IF('Mapa final'!P347="","",'Mapa final'!P347)</f>
        <v/>
      </c>
      <c r="N344" s="427"/>
      <c r="O344" s="427"/>
      <c r="P344" s="427"/>
      <c r="Q344" s="428"/>
    </row>
    <row r="345" spans="1:17" ht="43.5" customHeight="1" x14ac:dyDescent="0.25">
      <c r="A345" s="118" t="s">
        <v>965</v>
      </c>
      <c r="B345" s="797"/>
      <c r="C345" s="799"/>
      <c r="D345" s="800"/>
      <c r="E345" s="799"/>
      <c r="F345" s="801"/>
      <c r="G345" s="801"/>
      <c r="H345" s="802"/>
      <c r="I345" s="355" t="str">
        <f>IF('Mapa final'!Y348="","",'Mapa final'!Y348)</f>
        <v/>
      </c>
      <c r="J345" s="355" t="str">
        <f>IF('Mapa final'!AA348="","",'Mapa final'!AA348)</f>
        <v/>
      </c>
      <c r="K345" s="355" t="str">
        <f t="shared" si="5"/>
        <v/>
      </c>
      <c r="L345" s="355" t="str">
        <f>IF('Mapa final'!AD348="","",'Mapa final'!AD348)</f>
        <v/>
      </c>
      <c r="M345" s="356" t="str">
        <f>IF('Mapa final'!P348="","",'Mapa final'!P348)</f>
        <v/>
      </c>
      <c r="N345" s="427"/>
      <c r="O345" s="427"/>
      <c r="P345" s="427"/>
      <c r="Q345" s="428"/>
    </row>
    <row r="346" spans="1:17" ht="43.5" customHeight="1" x14ac:dyDescent="0.25">
      <c r="A346" s="118" t="s">
        <v>966</v>
      </c>
      <c r="B346" s="797"/>
      <c r="C346" s="799"/>
      <c r="D346" s="800"/>
      <c r="E346" s="799"/>
      <c r="F346" s="801"/>
      <c r="G346" s="801"/>
      <c r="H346" s="802"/>
      <c r="I346" s="355" t="str">
        <f>IF('Mapa final'!Y349="","",'Mapa final'!Y349)</f>
        <v/>
      </c>
      <c r="J346" s="355" t="str">
        <f>IF('Mapa final'!AA349="","",'Mapa final'!AA349)</f>
        <v/>
      </c>
      <c r="K346" s="355" t="str">
        <f t="shared" si="5"/>
        <v/>
      </c>
      <c r="L346" s="355" t="str">
        <f>IF('Mapa final'!AD349="","",'Mapa final'!AD349)</f>
        <v/>
      </c>
      <c r="M346" s="356" t="str">
        <f>IF('Mapa final'!P349="","",'Mapa final'!P349)</f>
        <v/>
      </c>
      <c r="N346" s="427"/>
      <c r="O346" s="427"/>
      <c r="P346" s="427"/>
      <c r="Q346" s="428"/>
    </row>
    <row r="347" spans="1:17" ht="43.5" customHeight="1" x14ac:dyDescent="0.25">
      <c r="A347" s="118" t="s">
        <v>967</v>
      </c>
      <c r="B347" s="797"/>
      <c r="C347" s="799"/>
      <c r="D347" s="800"/>
      <c r="E347" s="799"/>
      <c r="F347" s="801"/>
      <c r="G347" s="801"/>
      <c r="H347" s="802"/>
      <c r="I347" s="355" t="str">
        <f>IF('Mapa final'!Y350="","",'Mapa final'!Y350)</f>
        <v/>
      </c>
      <c r="J347" s="355" t="str">
        <f>IF('Mapa final'!AA350="","",'Mapa final'!AA350)</f>
        <v/>
      </c>
      <c r="K347" s="355" t="str">
        <f t="shared" si="5"/>
        <v/>
      </c>
      <c r="L347" s="355" t="str">
        <f>IF('Mapa final'!AD350="","",'Mapa final'!AD350)</f>
        <v/>
      </c>
      <c r="M347" s="356" t="str">
        <f>IF('Mapa final'!P350="","",'Mapa final'!P350)</f>
        <v/>
      </c>
      <c r="N347" s="427"/>
      <c r="O347" s="427"/>
      <c r="P347" s="427"/>
      <c r="Q347" s="428"/>
    </row>
    <row r="348" spans="1:17" ht="43.5" customHeight="1" x14ac:dyDescent="0.25">
      <c r="A348" s="118" t="s">
        <v>968</v>
      </c>
      <c r="B348" s="797"/>
      <c r="C348" s="799"/>
      <c r="D348" s="800"/>
      <c r="E348" s="799"/>
      <c r="F348" s="801"/>
      <c r="G348" s="801"/>
      <c r="H348" s="802"/>
      <c r="I348" s="355" t="str">
        <f>IF('Mapa final'!Y351="","",'Mapa final'!Y351)</f>
        <v/>
      </c>
      <c r="J348" s="355" t="str">
        <f>IF('Mapa final'!AA351="","",'Mapa final'!AA351)</f>
        <v/>
      </c>
      <c r="K348" s="355" t="str">
        <f t="shared" si="5"/>
        <v/>
      </c>
      <c r="L348" s="355" t="str">
        <f>IF('Mapa final'!AD351="","",'Mapa final'!AD351)</f>
        <v/>
      </c>
      <c r="M348" s="356" t="str">
        <f>IF('Mapa final'!P351="","",'Mapa final'!P351)</f>
        <v/>
      </c>
      <c r="N348" s="427"/>
      <c r="O348" s="427"/>
      <c r="P348" s="427"/>
      <c r="Q348" s="428"/>
    </row>
    <row r="349" spans="1:17" ht="43.5" customHeight="1" x14ac:dyDescent="0.25">
      <c r="A349" s="118" t="s">
        <v>969</v>
      </c>
      <c r="B349" s="796"/>
      <c r="C349" s="798" t="str">
        <f>IF('Mapa final'!E352="","",'Mapa final'!E352)</f>
        <v/>
      </c>
      <c r="D349" s="804"/>
      <c r="E349" s="798" t="str">
        <f>IF('Mapa final'!D352="","",'Mapa final'!D352)</f>
        <v/>
      </c>
      <c r="F349" s="801" t="str">
        <f>IF('Mapa final'!H352="","",'Mapa final'!H352)</f>
        <v/>
      </c>
      <c r="G349" s="801" t="str">
        <f>IF('Mapa final'!L352="","",'Mapa final'!L352)</f>
        <v/>
      </c>
      <c r="H349" s="80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5" t="str">
        <f>IF('Mapa final'!Y352="","",'Mapa final'!Y352)</f>
        <v/>
      </c>
      <c r="J349" s="355" t="str">
        <f>IF('Mapa final'!AA352="","",'Mapa final'!AA352)</f>
        <v/>
      </c>
      <c r="K349" s="355" t="str">
        <f t="shared" si="5"/>
        <v/>
      </c>
      <c r="L349" s="355" t="str">
        <f>IF('Mapa final'!AD352="","",'Mapa final'!AD352)</f>
        <v/>
      </c>
      <c r="M349" s="356" t="str">
        <f>IF('Mapa final'!P352="","",'Mapa final'!P352)</f>
        <v/>
      </c>
      <c r="N349" s="427"/>
      <c r="O349" s="427"/>
      <c r="P349" s="427"/>
      <c r="Q349" s="428"/>
    </row>
    <row r="350" spans="1:17" ht="43.5" customHeight="1" x14ac:dyDescent="0.25">
      <c r="A350" s="118" t="s">
        <v>970</v>
      </c>
      <c r="B350" s="797"/>
      <c r="C350" s="799"/>
      <c r="D350" s="800"/>
      <c r="E350" s="799"/>
      <c r="F350" s="801"/>
      <c r="G350" s="801"/>
      <c r="H350" s="802"/>
      <c r="I350" s="355" t="str">
        <f>IF('Mapa final'!Y353="","",'Mapa final'!Y353)</f>
        <v/>
      </c>
      <c r="J350" s="355" t="str">
        <f>IF('Mapa final'!AA353="","",'Mapa final'!AA353)</f>
        <v/>
      </c>
      <c r="K350" s="355" t="str">
        <f t="shared" si="5"/>
        <v/>
      </c>
      <c r="L350" s="355" t="str">
        <f>IF('Mapa final'!AD353="","",'Mapa final'!AD353)</f>
        <v/>
      </c>
      <c r="M350" s="356" t="str">
        <f>IF('Mapa final'!P353="","",'Mapa final'!P353)</f>
        <v/>
      </c>
      <c r="N350" s="427"/>
      <c r="O350" s="427"/>
      <c r="P350" s="427"/>
      <c r="Q350" s="428"/>
    </row>
    <row r="351" spans="1:17" ht="43.5" customHeight="1" x14ac:dyDescent="0.25">
      <c r="A351" s="118" t="s">
        <v>971</v>
      </c>
      <c r="B351" s="797"/>
      <c r="C351" s="799"/>
      <c r="D351" s="800"/>
      <c r="E351" s="799"/>
      <c r="F351" s="801"/>
      <c r="G351" s="801"/>
      <c r="H351" s="802"/>
      <c r="I351" s="355" t="str">
        <f>IF('Mapa final'!Y354="","",'Mapa final'!Y354)</f>
        <v/>
      </c>
      <c r="J351" s="355" t="str">
        <f>IF('Mapa final'!AA354="","",'Mapa final'!AA354)</f>
        <v/>
      </c>
      <c r="K351" s="355" t="str">
        <f t="shared" si="5"/>
        <v/>
      </c>
      <c r="L351" s="355" t="str">
        <f>IF('Mapa final'!AD354="","",'Mapa final'!AD354)</f>
        <v/>
      </c>
      <c r="M351" s="356" t="str">
        <f>IF('Mapa final'!P354="","",'Mapa final'!P354)</f>
        <v/>
      </c>
      <c r="N351" s="427"/>
      <c r="O351" s="427"/>
      <c r="P351" s="427"/>
      <c r="Q351" s="428"/>
    </row>
    <row r="352" spans="1:17" ht="43.5" customHeight="1" x14ac:dyDescent="0.25">
      <c r="A352" s="118" t="s">
        <v>972</v>
      </c>
      <c r="B352" s="797"/>
      <c r="C352" s="799"/>
      <c r="D352" s="800"/>
      <c r="E352" s="799"/>
      <c r="F352" s="801"/>
      <c r="G352" s="801"/>
      <c r="H352" s="802"/>
      <c r="I352" s="355" t="str">
        <f>IF('Mapa final'!Y355="","",'Mapa final'!Y355)</f>
        <v/>
      </c>
      <c r="J352" s="355" t="str">
        <f>IF('Mapa final'!AA355="","",'Mapa final'!AA355)</f>
        <v/>
      </c>
      <c r="K352" s="355" t="str">
        <f t="shared" si="5"/>
        <v/>
      </c>
      <c r="L352" s="355" t="str">
        <f>IF('Mapa final'!AD355="","",'Mapa final'!AD355)</f>
        <v/>
      </c>
      <c r="M352" s="356" t="str">
        <f>IF('Mapa final'!P355="","",'Mapa final'!P355)</f>
        <v/>
      </c>
      <c r="N352" s="427"/>
      <c r="O352" s="427"/>
      <c r="P352" s="427"/>
      <c r="Q352" s="428"/>
    </row>
    <row r="353" spans="1:17" ht="43.5" customHeight="1" x14ac:dyDescent="0.25">
      <c r="A353" s="118" t="s">
        <v>973</v>
      </c>
      <c r="B353" s="797"/>
      <c r="C353" s="799"/>
      <c r="D353" s="800"/>
      <c r="E353" s="799"/>
      <c r="F353" s="801"/>
      <c r="G353" s="801"/>
      <c r="H353" s="802"/>
      <c r="I353" s="355" t="str">
        <f>IF('Mapa final'!Y356="","",'Mapa final'!Y356)</f>
        <v/>
      </c>
      <c r="J353" s="355" t="str">
        <f>IF('Mapa final'!AA356="","",'Mapa final'!AA356)</f>
        <v/>
      </c>
      <c r="K353" s="355" t="str">
        <f t="shared" si="5"/>
        <v/>
      </c>
      <c r="L353" s="355" t="str">
        <f>IF('Mapa final'!AD356="","",'Mapa final'!AD356)</f>
        <v/>
      </c>
      <c r="M353" s="356" t="str">
        <f>IF('Mapa final'!P356="","",'Mapa final'!P356)</f>
        <v/>
      </c>
      <c r="N353" s="427"/>
      <c r="O353" s="427"/>
      <c r="P353" s="427"/>
      <c r="Q353" s="428"/>
    </row>
    <row r="354" spans="1:17" ht="43.5" customHeight="1" x14ac:dyDescent="0.25">
      <c r="A354" s="118" t="s">
        <v>974</v>
      </c>
      <c r="B354" s="797"/>
      <c r="C354" s="799"/>
      <c r="D354" s="800"/>
      <c r="E354" s="799"/>
      <c r="F354" s="801"/>
      <c r="G354" s="801"/>
      <c r="H354" s="802"/>
      <c r="I354" s="355" t="str">
        <f>IF('Mapa final'!Y357="","",'Mapa final'!Y357)</f>
        <v/>
      </c>
      <c r="J354" s="355" t="str">
        <f>IF('Mapa final'!AA357="","",'Mapa final'!AA357)</f>
        <v/>
      </c>
      <c r="K354" s="355" t="str">
        <f t="shared" si="5"/>
        <v/>
      </c>
      <c r="L354" s="355" t="str">
        <f>IF('Mapa final'!AD357="","",'Mapa final'!AD357)</f>
        <v/>
      </c>
      <c r="M354" s="356" t="str">
        <f>IF('Mapa final'!P357="","",'Mapa final'!P357)</f>
        <v/>
      </c>
      <c r="N354" s="427"/>
      <c r="O354" s="427"/>
      <c r="P354" s="427"/>
      <c r="Q354" s="428"/>
    </row>
    <row r="355" spans="1:17" ht="43.5" customHeight="1" x14ac:dyDescent="0.25">
      <c r="A355" s="118" t="s">
        <v>975</v>
      </c>
      <c r="B355" s="796"/>
      <c r="C355" s="798" t="str">
        <f>IF('Mapa final'!E358="","",'Mapa final'!E358)</f>
        <v/>
      </c>
      <c r="D355" s="804"/>
      <c r="E355" s="798" t="str">
        <f>IF('Mapa final'!D358="","",'Mapa final'!D358)</f>
        <v/>
      </c>
      <c r="F355" s="801" t="str">
        <f>IF('Mapa final'!H358="","",'Mapa final'!H358)</f>
        <v/>
      </c>
      <c r="G355" s="801" t="str">
        <f>IF('Mapa final'!L358="","",'Mapa final'!L358)</f>
        <v/>
      </c>
      <c r="H355" s="80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5" t="str">
        <f>IF('Mapa final'!Y358="","",'Mapa final'!Y358)</f>
        <v/>
      </c>
      <c r="J355" s="355" t="str">
        <f>IF('Mapa final'!AA358="","",'Mapa final'!AA358)</f>
        <v/>
      </c>
      <c r="K355" s="355" t="str">
        <f t="shared" si="5"/>
        <v/>
      </c>
      <c r="L355" s="355" t="str">
        <f>IF('Mapa final'!AD358="","",'Mapa final'!AD358)</f>
        <v/>
      </c>
      <c r="M355" s="356" t="str">
        <f>IF('Mapa final'!P358="","",'Mapa final'!P358)</f>
        <v/>
      </c>
      <c r="N355" s="427"/>
      <c r="O355" s="427"/>
      <c r="P355" s="427"/>
      <c r="Q355" s="428"/>
    </row>
    <row r="356" spans="1:17" ht="43.5" customHeight="1" x14ac:dyDescent="0.25">
      <c r="A356" s="118" t="s">
        <v>976</v>
      </c>
      <c r="B356" s="797"/>
      <c r="C356" s="799"/>
      <c r="D356" s="800"/>
      <c r="E356" s="799"/>
      <c r="F356" s="801"/>
      <c r="G356" s="801"/>
      <c r="H356" s="802"/>
      <c r="I356" s="355" t="str">
        <f>IF('Mapa final'!Y359="","",'Mapa final'!Y359)</f>
        <v/>
      </c>
      <c r="J356" s="355" t="str">
        <f>IF('Mapa final'!AA359="","",'Mapa final'!AA359)</f>
        <v/>
      </c>
      <c r="K356" s="355" t="str">
        <f t="shared" si="5"/>
        <v/>
      </c>
      <c r="L356" s="355" t="str">
        <f>IF('Mapa final'!AD359="","",'Mapa final'!AD359)</f>
        <v/>
      </c>
      <c r="M356" s="356" t="str">
        <f>IF('Mapa final'!P359="","",'Mapa final'!P359)</f>
        <v/>
      </c>
      <c r="N356" s="427"/>
      <c r="O356" s="427"/>
      <c r="P356" s="427"/>
      <c r="Q356" s="428"/>
    </row>
    <row r="357" spans="1:17" ht="43.5" customHeight="1" x14ac:dyDescent="0.25">
      <c r="A357" s="118" t="s">
        <v>977</v>
      </c>
      <c r="B357" s="797"/>
      <c r="C357" s="799"/>
      <c r="D357" s="800"/>
      <c r="E357" s="799"/>
      <c r="F357" s="801"/>
      <c r="G357" s="801"/>
      <c r="H357" s="802"/>
      <c r="I357" s="355" t="str">
        <f>IF('Mapa final'!Y360="","",'Mapa final'!Y360)</f>
        <v/>
      </c>
      <c r="J357" s="355" t="str">
        <f>IF('Mapa final'!AA360="","",'Mapa final'!AA360)</f>
        <v/>
      </c>
      <c r="K357" s="355" t="str">
        <f t="shared" si="5"/>
        <v/>
      </c>
      <c r="L357" s="355" t="str">
        <f>IF('Mapa final'!AD360="","",'Mapa final'!AD360)</f>
        <v/>
      </c>
      <c r="M357" s="356" t="str">
        <f>IF('Mapa final'!P360="","",'Mapa final'!P360)</f>
        <v/>
      </c>
      <c r="N357" s="427"/>
      <c r="O357" s="427"/>
      <c r="P357" s="427"/>
      <c r="Q357" s="428"/>
    </row>
    <row r="358" spans="1:17" ht="43.5" customHeight="1" x14ac:dyDescent="0.25">
      <c r="A358" s="118" t="s">
        <v>978</v>
      </c>
      <c r="B358" s="797"/>
      <c r="C358" s="799"/>
      <c r="D358" s="800"/>
      <c r="E358" s="799"/>
      <c r="F358" s="801"/>
      <c r="G358" s="801"/>
      <c r="H358" s="802"/>
      <c r="I358" s="355" t="str">
        <f>IF('Mapa final'!Y361="","",'Mapa final'!Y361)</f>
        <v/>
      </c>
      <c r="J358" s="355" t="str">
        <f>IF('Mapa final'!AA361="","",'Mapa final'!AA361)</f>
        <v/>
      </c>
      <c r="K358" s="355" t="str">
        <f t="shared" si="5"/>
        <v/>
      </c>
      <c r="L358" s="355" t="str">
        <f>IF('Mapa final'!AD361="","",'Mapa final'!AD361)</f>
        <v/>
      </c>
      <c r="M358" s="356" t="str">
        <f>IF('Mapa final'!P361="","",'Mapa final'!P361)</f>
        <v/>
      </c>
      <c r="N358" s="427"/>
      <c r="O358" s="427"/>
      <c r="P358" s="427"/>
      <c r="Q358" s="428"/>
    </row>
    <row r="359" spans="1:17" ht="43.5" customHeight="1" x14ac:dyDescent="0.25">
      <c r="A359" s="118" t="s">
        <v>979</v>
      </c>
      <c r="B359" s="797"/>
      <c r="C359" s="799"/>
      <c r="D359" s="800"/>
      <c r="E359" s="799"/>
      <c r="F359" s="801"/>
      <c r="G359" s="801"/>
      <c r="H359" s="802"/>
      <c r="I359" s="355" t="str">
        <f>IF('Mapa final'!Y362="","",'Mapa final'!Y362)</f>
        <v/>
      </c>
      <c r="J359" s="355" t="str">
        <f>IF('Mapa final'!AA362="","",'Mapa final'!AA362)</f>
        <v/>
      </c>
      <c r="K359" s="355" t="str">
        <f t="shared" si="5"/>
        <v/>
      </c>
      <c r="L359" s="355" t="str">
        <f>IF('Mapa final'!AD362="","",'Mapa final'!AD362)</f>
        <v/>
      </c>
      <c r="M359" s="356" t="str">
        <f>IF('Mapa final'!P362="","",'Mapa final'!P362)</f>
        <v/>
      </c>
      <c r="N359" s="427"/>
      <c r="O359" s="427"/>
      <c r="P359" s="427"/>
      <c r="Q359" s="428"/>
    </row>
    <row r="360" spans="1:17" ht="43.5" customHeight="1" x14ac:dyDescent="0.25">
      <c r="A360" s="118" t="s">
        <v>980</v>
      </c>
      <c r="B360" s="797"/>
      <c r="C360" s="799"/>
      <c r="D360" s="800"/>
      <c r="E360" s="799"/>
      <c r="F360" s="801"/>
      <c r="G360" s="801"/>
      <c r="H360" s="802"/>
      <c r="I360" s="355" t="str">
        <f>IF('Mapa final'!Y363="","",'Mapa final'!Y363)</f>
        <v/>
      </c>
      <c r="J360" s="355" t="str">
        <f>IF('Mapa final'!AA363="","",'Mapa final'!AA363)</f>
        <v/>
      </c>
      <c r="K360" s="355" t="str">
        <f t="shared" si="5"/>
        <v/>
      </c>
      <c r="L360" s="355" t="str">
        <f>IF('Mapa final'!AD363="","",'Mapa final'!AD363)</f>
        <v/>
      </c>
      <c r="M360" s="356" t="str">
        <f>IF('Mapa final'!P363="","",'Mapa final'!P363)</f>
        <v/>
      </c>
      <c r="N360" s="427"/>
      <c r="O360" s="427"/>
      <c r="P360" s="427"/>
      <c r="Q360" s="428"/>
    </row>
    <row r="361" spans="1:17" ht="43.5" customHeight="1" x14ac:dyDescent="0.25">
      <c r="A361" s="118" t="s">
        <v>981</v>
      </c>
      <c r="B361" s="796"/>
      <c r="C361" s="798" t="str">
        <f>IF('Mapa final'!E364="","",'Mapa final'!E364)</f>
        <v/>
      </c>
      <c r="D361" s="804"/>
      <c r="E361" s="798" t="str">
        <f>IF('Mapa final'!D364="","",'Mapa final'!D364)</f>
        <v/>
      </c>
      <c r="F361" s="801" t="str">
        <f>IF('Mapa final'!H364="","",'Mapa final'!H364)</f>
        <v/>
      </c>
      <c r="G361" s="801" t="str">
        <f>IF('Mapa final'!L364="","",'Mapa final'!L364)</f>
        <v/>
      </c>
      <c r="H361" s="80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5" t="str">
        <f>IF('Mapa final'!Y364="","",'Mapa final'!Y364)</f>
        <v/>
      </c>
      <c r="J361" s="355" t="str">
        <f>IF('Mapa final'!AA364="","",'Mapa final'!AA364)</f>
        <v/>
      </c>
      <c r="K361" s="355" t="str">
        <f t="shared" si="5"/>
        <v/>
      </c>
      <c r="L361" s="355" t="str">
        <f>IF('Mapa final'!AD364="","",'Mapa final'!AD364)</f>
        <v/>
      </c>
      <c r="M361" s="356" t="str">
        <f>IF('Mapa final'!P364="","",'Mapa final'!P364)</f>
        <v/>
      </c>
      <c r="N361" s="427"/>
      <c r="O361" s="427"/>
      <c r="P361" s="427"/>
      <c r="Q361" s="428"/>
    </row>
    <row r="362" spans="1:17" ht="43.5" customHeight="1" x14ac:dyDescent="0.25">
      <c r="A362" s="118" t="s">
        <v>982</v>
      </c>
      <c r="B362" s="797"/>
      <c r="C362" s="799"/>
      <c r="D362" s="800"/>
      <c r="E362" s="799"/>
      <c r="F362" s="801"/>
      <c r="G362" s="801"/>
      <c r="H362" s="802"/>
      <c r="I362" s="355" t="str">
        <f>IF('Mapa final'!Y365="","",'Mapa final'!Y365)</f>
        <v/>
      </c>
      <c r="J362" s="355" t="str">
        <f>IF('Mapa final'!AA365="","",'Mapa final'!AA365)</f>
        <v/>
      </c>
      <c r="K362" s="355" t="str">
        <f t="shared" si="5"/>
        <v/>
      </c>
      <c r="L362" s="355" t="str">
        <f>IF('Mapa final'!AD365="","",'Mapa final'!AD365)</f>
        <v/>
      </c>
      <c r="M362" s="356" t="str">
        <f>IF('Mapa final'!P365="","",'Mapa final'!P365)</f>
        <v/>
      </c>
      <c r="N362" s="427"/>
      <c r="O362" s="427"/>
      <c r="P362" s="427"/>
      <c r="Q362" s="428"/>
    </row>
    <row r="363" spans="1:17" ht="51.75" customHeight="1" x14ac:dyDescent="0.25">
      <c r="A363" s="118" t="s">
        <v>983</v>
      </c>
      <c r="B363" s="797"/>
      <c r="C363" s="799"/>
      <c r="D363" s="800"/>
      <c r="E363" s="799"/>
      <c r="F363" s="801"/>
      <c r="G363" s="801"/>
      <c r="H363" s="802"/>
      <c r="I363" s="355" t="str">
        <f>IF('Mapa final'!Y366="","",'Mapa final'!Y366)</f>
        <v/>
      </c>
      <c r="J363" s="355" t="str">
        <f>IF('Mapa final'!AA366="","",'Mapa final'!AA366)</f>
        <v/>
      </c>
      <c r="K363" s="355" t="str">
        <f t="shared" si="5"/>
        <v/>
      </c>
      <c r="L363" s="355" t="str">
        <f>IF('Mapa final'!AD366="","",'Mapa final'!AD366)</f>
        <v/>
      </c>
      <c r="M363" s="356" t="str">
        <f>IF('Mapa final'!P366="","",'Mapa final'!P366)</f>
        <v/>
      </c>
      <c r="N363" s="427"/>
      <c r="O363" s="427"/>
      <c r="P363" s="427"/>
      <c r="Q363" s="428"/>
    </row>
    <row r="364" spans="1:17" ht="51.75" customHeight="1" x14ac:dyDescent="0.25">
      <c r="A364" s="118" t="s">
        <v>984</v>
      </c>
      <c r="B364" s="797"/>
      <c r="C364" s="799"/>
      <c r="D364" s="800"/>
      <c r="E364" s="799"/>
      <c r="F364" s="801"/>
      <c r="G364" s="801"/>
      <c r="H364" s="802"/>
      <c r="I364" s="355" t="str">
        <f>IF('Mapa final'!Y367="","",'Mapa final'!Y367)</f>
        <v/>
      </c>
      <c r="J364" s="355" t="str">
        <f>IF('Mapa final'!AA367="","",'Mapa final'!AA367)</f>
        <v/>
      </c>
      <c r="K364" s="355" t="str">
        <f t="shared" si="5"/>
        <v/>
      </c>
      <c r="L364" s="355" t="str">
        <f>IF('Mapa final'!AD367="","",'Mapa final'!AD367)</f>
        <v/>
      </c>
      <c r="M364" s="356" t="str">
        <f>IF('Mapa final'!P367="","",'Mapa final'!P367)</f>
        <v/>
      </c>
      <c r="N364" s="427"/>
      <c r="O364" s="427"/>
      <c r="P364" s="427"/>
      <c r="Q364" s="428"/>
    </row>
    <row r="365" spans="1:17" ht="51.75" customHeight="1" x14ac:dyDescent="0.25">
      <c r="A365" s="118" t="s">
        <v>985</v>
      </c>
      <c r="B365" s="797"/>
      <c r="C365" s="799"/>
      <c r="D365" s="800"/>
      <c r="E365" s="799"/>
      <c r="F365" s="801"/>
      <c r="G365" s="801"/>
      <c r="H365" s="802"/>
      <c r="I365" s="355" t="str">
        <f>IF('Mapa final'!Y368="","",'Mapa final'!Y368)</f>
        <v/>
      </c>
      <c r="J365" s="355" t="str">
        <f>IF('Mapa final'!AA368="","",'Mapa final'!AA368)</f>
        <v/>
      </c>
      <c r="K365" s="355" t="str">
        <f t="shared" si="5"/>
        <v/>
      </c>
      <c r="L365" s="355" t="str">
        <f>IF('Mapa final'!AD368="","",'Mapa final'!AD368)</f>
        <v/>
      </c>
      <c r="M365" s="356" t="str">
        <f>IF('Mapa final'!P368="","",'Mapa final'!P368)</f>
        <v/>
      </c>
      <c r="N365" s="427"/>
      <c r="O365" s="427"/>
      <c r="P365" s="427"/>
      <c r="Q365" s="428"/>
    </row>
    <row r="366" spans="1:17" ht="51.75" customHeight="1" x14ac:dyDescent="0.25">
      <c r="A366" s="118" t="s">
        <v>986</v>
      </c>
      <c r="B366" s="797"/>
      <c r="C366" s="799"/>
      <c r="D366" s="800"/>
      <c r="E366" s="799"/>
      <c r="F366" s="801"/>
      <c r="G366" s="801"/>
      <c r="H366" s="802"/>
      <c r="I366" s="355" t="str">
        <f>IF('Mapa final'!Y369="","",'Mapa final'!Y369)</f>
        <v/>
      </c>
      <c r="J366" s="355" t="str">
        <f>IF('Mapa final'!AA369="","",'Mapa final'!AA369)</f>
        <v/>
      </c>
      <c r="K366" s="355" t="str">
        <f t="shared" si="5"/>
        <v/>
      </c>
      <c r="L366" s="355" t="str">
        <f>IF('Mapa final'!AD369="","",'Mapa final'!AD369)</f>
        <v/>
      </c>
      <c r="M366" s="356" t="str">
        <f>IF('Mapa final'!P369="","",'Mapa final'!P369)</f>
        <v/>
      </c>
      <c r="N366" s="427"/>
      <c r="O366" s="427"/>
      <c r="P366" s="427"/>
      <c r="Q366" s="428"/>
    </row>
    <row r="367" spans="1:17" ht="51.75" customHeight="1" x14ac:dyDescent="0.25">
      <c r="A367" s="118" t="s">
        <v>987</v>
      </c>
      <c r="B367" s="796"/>
      <c r="C367" s="798" t="str">
        <f>IF('Mapa final'!E370="","",'Mapa final'!E370)</f>
        <v/>
      </c>
      <c r="D367" s="804"/>
      <c r="E367" s="798" t="str">
        <f>IF('Mapa final'!D370="","",'Mapa final'!D370)</f>
        <v/>
      </c>
      <c r="F367" s="801" t="str">
        <f>IF('Mapa final'!H370="","",'Mapa final'!H370)</f>
        <v/>
      </c>
      <c r="G367" s="801" t="str">
        <f>IF('Mapa final'!L370="","",'Mapa final'!L370)</f>
        <v/>
      </c>
      <c r="H367" s="80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5" t="str">
        <f>IF('Mapa final'!Y370="","",'Mapa final'!Y370)</f>
        <v/>
      </c>
      <c r="J367" s="355" t="str">
        <f>IF('Mapa final'!AA370="","",'Mapa final'!AA370)</f>
        <v/>
      </c>
      <c r="K367" s="355" t="str">
        <f t="shared" si="5"/>
        <v/>
      </c>
      <c r="L367" s="355" t="str">
        <f>IF('Mapa final'!AD370="","",'Mapa final'!AD370)</f>
        <v/>
      </c>
      <c r="M367" s="356" t="str">
        <f>IF('Mapa final'!P370="","",'Mapa final'!P370)</f>
        <v/>
      </c>
      <c r="N367" s="427"/>
      <c r="O367" s="427"/>
      <c r="P367" s="427"/>
      <c r="Q367" s="428"/>
    </row>
    <row r="368" spans="1:17" ht="51.75" customHeight="1" x14ac:dyDescent="0.25">
      <c r="A368" s="118" t="s">
        <v>988</v>
      </c>
      <c r="B368" s="797"/>
      <c r="C368" s="799"/>
      <c r="D368" s="800"/>
      <c r="E368" s="799"/>
      <c r="F368" s="801"/>
      <c r="G368" s="801"/>
      <c r="H368" s="802"/>
      <c r="I368" s="355" t="str">
        <f>IF('Mapa final'!Y371="","",'Mapa final'!Y371)</f>
        <v/>
      </c>
      <c r="J368" s="355" t="str">
        <f>IF('Mapa final'!AA371="","",'Mapa final'!AA371)</f>
        <v/>
      </c>
      <c r="K368" s="355" t="str">
        <f t="shared" si="5"/>
        <v/>
      </c>
      <c r="L368" s="355" t="str">
        <f>IF('Mapa final'!AD371="","",'Mapa final'!AD371)</f>
        <v/>
      </c>
      <c r="M368" s="356" t="str">
        <f>IF('Mapa final'!P371="","",'Mapa final'!P371)</f>
        <v/>
      </c>
      <c r="N368" s="427"/>
      <c r="O368" s="427"/>
      <c r="P368" s="427"/>
      <c r="Q368" s="428"/>
    </row>
    <row r="369" spans="1:17" ht="51.75" customHeight="1" x14ac:dyDescent="0.25">
      <c r="A369" s="118" t="s">
        <v>989</v>
      </c>
      <c r="B369" s="797"/>
      <c r="C369" s="799"/>
      <c r="D369" s="800"/>
      <c r="E369" s="799"/>
      <c r="F369" s="801"/>
      <c r="G369" s="801"/>
      <c r="H369" s="802"/>
      <c r="I369" s="355" t="str">
        <f>IF('Mapa final'!Y372="","",'Mapa final'!Y372)</f>
        <v/>
      </c>
      <c r="J369" s="355" t="str">
        <f>IF('Mapa final'!AA372="","",'Mapa final'!AA372)</f>
        <v/>
      </c>
      <c r="K369" s="355" t="str">
        <f t="shared" si="5"/>
        <v/>
      </c>
      <c r="L369" s="355" t="str">
        <f>IF('Mapa final'!AD372="","",'Mapa final'!AD372)</f>
        <v/>
      </c>
      <c r="M369" s="356" t="str">
        <f>IF('Mapa final'!P372="","",'Mapa final'!P372)</f>
        <v/>
      </c>
      <c r="N369" s="427"/>
      <c r="O369" s="427"/>
      <c r="P369" s="427"/>
      <c r="Q369" s="428"/>
    </row>
    <row r="370" spans="1:17" ht="51.75" customHeight="1" x14ac:dyDescent="0.25">
      <c r="A370" s="118" t="s">
        <v>990</v>
      </c>
      <c r="B370" s="797"/>
      <c r="C370" s="799"/>
      <c r="D370" s="800"/>
      <c r="E370" s="799"/>
      <c r="F370" s="801"/>
      <c r="G370" s="801"/>
      <c r="H370" s="802"/>
      <c r="I370" s="355" t="str">
        <f>IF('Mapa final'!Y373="","",'Mapa final'!Y373)</f>
        <v/>
      </c>
      <c r="J370" s="355" t="str">
        <f>IF('Mapa final'!AA373="","",'Mapa final'!AA373)</f>
        <v/>
      </c>
      <c r="K370" s="355" t="str">
        <f t="shared" si="5"/>
        <v/>
      </c>
      <c r="L370" s="355" t="str">
        <f>IF('Mapa final'!AD373="","",'Mapa final'!AD373)</f>
        <v/>
      </c>
      <c r="M370" s="356" t="str">
        <f>IF('Mapa final'!P373="","",'Mapa final'!P373)</f>
        <v/>
      </c>
      <c r="N370" s="427"/>
      <c r="O370" s="427"/>
      <c r="P370" s="427"/>
      <c r="Q370" s="428"/>
    </row>
    <row r="371" spans="1:17" ht="51.75" customHeight="1" x14ac:dyDescent="0.25">
      <c r="A371" s="118" t="s">
        <v>991</v>
      </c>
      <c r="B371" s="797"/>
      <c r="C371" s="799"/>
      <c r="D371" s="800"/>
      <c r="E371" s="799"/>
      <c r="F371" s="801"/>
      <c r="G371" s="801"/>
      <c r="H371" s="802"/>
      <c r="I371" s="355" t="str">
        <f>IF('Mapa final'!Y374="","",'Mapa final'!Y374)</f>
        <v/>
      </c>
      <c r="J371" s="355" t="str">
        <f>IF('Mapa final'!AA374="","",'Mapa final'!AA374)</f>
        <v/>
      </c>
      <c r="K371" s="355" t="str">
        <f t="shared" si="5"/>
        <v/>
      </c>
      <c r="L371" s="355" t="str">
        <f>IF('Mapa final'!AD374="","",'Mapa final'!AD374)</f>
        <v/>
      </c>
      <c r="M371" s="356" t="str">
        <f>IF('Mapa final'!P374="","",'Mapa final'!P374)</f>
        <v/>
      </c>
      <c r="N371" s="427"/>
      <c r="O371" s="427"/>
      <c r="P371" s="427"/>
      <c r="Q371" s="428"/>
    </row>
    <row r="372" spans="1:17" ht="51.75" customHeight="1" x14ac:dyDescent="0.25">
      <c r="A372" s="118" t="s">
        <v>992</v>
      </c>
      <c r="B372" s="797"/>
      <c r="C372" s="799"/>
      <c r="D372" s="800"/>
      <c r="E372" s="799"/>
      <c r="F372" s="801"/>
      <c r="G372" s="801"/>
      <c r="H372" s="802"/>
      <c r="I372" s="355" t="str">
        <f>IF('Mapa final'!Y375="","",'Mapa final'!Y375)</f>
        <v/>
      </c>
      <c r="J372" s="355" t="str">
        <f>IF('Mapa final'!AA375="","",'Mapa final'!AA375)</f>
        <v/>
      </c>
      <c r="K372" s="355" t="str">
        <f t="shared" si="5"/>
        <v/>
      </c>
      <c r="L372" s="355" t="str">
        <f>IF('Mapa final'!AD375="","",'Mapa final'!AD375)</f>
        <v/>
      </c>
      <c r="M372" s="356" t="str">
        <f>IF('Mapa final'!P375="","",'Mapa final'!P375)</f>
        <v/>
      </c>
      <c r="N372" s="427"/>
      <c r="O372" s="427"/>
      <c r="P372" s="427"/>
      <c r="Q372" s="428"/>
    </row>
    <row r="373" spans="1:17" ht="51.75" customHeight="1" x14ac:dyDescent="0.25">
      <c r="A373" s="118" t="s">
        <v>993</v>
      </c>
      <c r="B373" s="796"/>
      <c r="C373" s="798" t="str">
        <f>IF('Mapa final'!E376="","",'Mapa final'!E376)</f>
        <v/>
      </c>
      <c r="D373" s="804"/>
      <c r="E373" s="798" t="str">
        <f>IF('Mapa final'!D376="","",'Mapa final'!D376)</f>
        <v/>
      </c>
      <c r="F373" s="801" t="str">
        <f>IF('Mapa final'!H376="","",'Mapa final'!H376)</f>
        <v/>
      </c>
      <c r="G373" s="801" t="str">
        <f>IF('Mapa final'!L376="","",'Mapa final'!L376)</f>
        <v/>
      </c>
      <c r="H373" s="80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5" t="str">
        <f>IF('Mapa final'!Y376="","",'Mapa final'!Y376)</f>
        <v/>
      </c>
      <c r="J373" s="355" t="str">
        <f>IF('Mapa final'!AA376="","",'Mapa final'!AA376)</f>
        <v/>
      </c>
      <c r="K373" s="355" t="str">
        <f t="shared" si="5"/>
        <v/>
      </c>
      <c r="L373" s="355" t="str">
        <f>IF('Mapa final'!AD376="","",'Mapa final'!AD376)</f>
        <v/>
      </c>
      <c r="M373" s="356" t="str">
        <f>IF('Mapa final'!P376="","",'Mapa final'!P376)</f>
        <v/>
      </c>
      <c r="N373" s="427"/>
      <c r="O373" s="427"/>
      <c r="P373" s="427"/>
      <c r="Q373" s="428"/>
    </row>
    <row r="374" spans="1:17" ht="51.75" customHeight="1" x14ac:dyDescent="0.25">
      <c r="A374" s="118" t="s">
        <v>994</v>
      </c>
      <c r="B374" s="797"/>
      <c r="C374" s="799"/>
      <c r="D374" s="800"/>
      <c r="E374" s="799"/>
      <c r="F374" s="801"/>
      <c r="G374" s="801"/>
      <c r="H374" s="802"/>
      <c r="I374" s="355" t="str">
        <f>IF('Mapa final'!Y377="","",'Mapa final'!Y377)</f>
        <v/>
      </c>
      <c r="J374" s="355" t="str">
        <f>IF('Mapa final'!AA377="","",'Mapa final'!AA377)</f>
        <v/>
      </c>
      <c r="K374" s="355" t="str">
        <f t="shared" si="5"/>
        <v/>
      </c>
      <c r="L374" s="355" t="str">
        <f>IF('Mapa final'!AD377="","",'Mapa final'!AD377)</f>
        <v/>
      </c>
      <c r="M374" s="356" t="str">
        <f>IF('Mapa final'!P377="","",'Mapa final'!P377)</f>
        <v/>
      </c>
      <c r="N374" s="427"/>
      <c r="O374" s="427"/>
      <c r="P374" s="427"/>
      <c r="Q374" s="428"/>
    </row>
    <row r="375" spans="1:17" ht="51.75" customHeight="1" x14ac:dyDescent="0.25">
      <c r="A375" s="118" t="s">
        <v>995</v>
      </c>
      <c r="B375" s="797"/>
      <c r="C375" s="799"/>
      <c r="D375" s="800"/>
      <c r="E375" s="799"/>
      <c r="F375" s="801"/>
      <c r="G375" s="801"/>
      <c r="H375" s="802"/>
      <c r="I375" s="355" t="str">
        <f>IF('Mapa final'!Y378="","",'Mapa final'!Y378)</f>
        <v/>
      </c>
      <c r="J375" s="355" t="str">
        <f>IF('Mapa final'!AA378="","",'Mapa final'!AA378)</f>
        <v/>
      </c>
      <c r="K375" s="355" t="str">
        <f t="shared" si="5"/>
        <v/>
      </c>
      <c r="L375" s="355" t="str">
        <f>IF('Mapa final'!AD378="","",'Mapa final'!AD378)</f>
        <v/>
      </c>
      <c r="M375" s="356" t="str">
        <f>IF('Mapa final'!P378="","",'Mapa final'!P378)</f>
        <v/>
      </c>
      <c r="N375" s="427"/>
      <c r="O375" s="427"/>
      <c r="P375" s="427"/>
      <c r="Q375" s="428"/>
    </row>
    <row r="376" spans="1:17" ht="51.75" customHeight="1" x14ac:dyDescent="0.25">
      <c r="A376" s="118" t="s">
        <v>996</v>
      </c>
      <c r="B376" s="797"/>
      <c r="C376" s="799"/>
      <c r="D376" s="800"/>
      <c r="E376" s="799"/>
      <c r="F376" s="801"/>
      <c r="G376" s="801"/>
      <c r="H376" s="802"/>
      <c r="I376" s="355" t="str">
        <f>IF('Mapa final'!Y379="","",'Mapa final'!Y379)</f>
        <v/>
      </c>
      <c r="J376" s="355" t="str">
        <f>IF('Mapa final'!AA379="","",'Mapa final'!AA379)</f>
        <v/>
      </c>
      <c r="K376" s="355" t="str">
        <f t="shared" si="5"/>
        <v/>
      </c>
      <c r="L376" s="355" t="str">
        <f>IF('Mapa final'!AD379="","",'Mapa final'!AD379)</f>
        <v/>
      </c>
      <c r="M376" s="356" t="str">
        <f>IF('Mapa final'!P379="","",'Mapa final'!P379)</f>
        <v/>
      </c>
      <c r="N376" s="427"/>
      <c r="O376" s="427"/>
      <c r="P376" s="427"/>
      <c r="Q376" s="428"/>
    </row>
    <row r="377" spans="1:17" ht="51.75" customHeight="1" x14ac:dyDescent="0.25">
      <c r="A377" s="118" t="s">
        <v>997</v>
      </c>
      <c r="B377" s="797"/>
      <c r="C377" s="799"/>
      <c r="D377" s="800"/>
      <c r="E377" s="799"/>
      <c r="F377" s="801"/>
      <c r="G377" s="801"/>
      <c r="H377" s="802"/>
      <c r="I377" s="355" t="str">
        <f>IF('Mapa final'!Y380="","",'Mapa final'!Y380)</f>
        <v/>
      </c>
      <c r="J377" s="355" t="str">
        <f>IF('Mapa final'!AA380="","",'Mapa final'!AA380)</f>
        <v/>
      </c>
      <c r="K377" s="355" t="str">
        <f t="shared" si="5"/>
        <v/>
      </c>
      <c r="L377" s="355" t="str">
        <f>IF('Mapa final'!AD380="","",'Mapa final'!AD380)</f>
        <v/>
      </c>
      <c r="M377" s="356" t="str">
        <f>IF('Mapa final'!P380="","",'Mapa final'!P380)</f>
        <v/>
      </c>
      <c r="N377" s="427"/>
      <c r="O377" s="427"/>
      <c r="P377" s="427"/>
      <c r="Q377" s="428"/>
    </row>
    <row r="378" spans="1:17" ht="51.75" customHeight="1" x14ac:dyDescent="0.25">
      <c r="A378" s="118" t="s">
        <v>998</v>
      </c>
      <c r="B378" s="797"/>
      <c r="C378" s="799"/>
      <c r="D378" s="800"/>
      <c r="E378" s="799"/>
      <c r="F378" s="801"/>
      <c r="G378" s="801"/>
      <c r="H378" s="802"/>
      <c r="I378" s="355" t="str">
        <f>IF('Mapa final'!Y381="","",'Mapa final'!Y381)</f>
        <v/>
      </c>
      <c r="J378" s="355" t="str">
        <f>IF('Mapa final'!AA381="","",'Mapa final'!AA381)</f>
        <v/>
      </c>
      <c r="K378" s="355" t="str">
        <f t="shared" si="5"/>
        <v/>
      </c>
      <c r="L378" s="355" t="str">
        <f>IF('Mapa final'!AD381="","",'Mapa final'!AD381)</f>
        <v/>
      </c>
      <c r="M378" s="356" t="str">
        <f>IF('Mapa final'!P381="","",'Mapa final'!P381)</f>
        <v/>
      </c>
      <c r="N378" s="427"/>
      <c r="O378" s="427"/>
      <c r="P378" s="427"/>
      <c r="Q378" s="428"/>
    </row>
    <row r="379" spans="1:17" ht="51.75" customHeight="1" x14ac:dyDescent="0.25">
      <c r="A379" s="118" t="s">
        <v>999</v>
      </c>
      <c r="B379" s="796"/>
      <c r="C379" s="798" t="str">
        <f>IF('Mapa final'!E382="","",'Mapa final'!E382)</f>
        <v/>
      </c>
      <c r="D379" s="804"/>
      <c r="E379" s="798" t="str">
        <f>IF('Mapa final'!D382="","",'Mapa final'!D382)</f>
        <v/>
      </c>
      <c r="F379" s="801" t="str">
        <f>IF('Mapa final'!H382="","",'Mapa final'!H382)</f>
        <v/>
      </c>
      <c r="G379" s="801" t="str">
        <f>IF('Mapa final'!L382="","",'Mapa final'!L382)</f>
        <v/>
      </c>
      <c r="H379" s="80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5" t="str">
        <f>IF('Mapa final'!Y382="","",'Mapa final'!Y382)</f>
        <v/>
      </c>
      <c r="J379" s="355" t="str">
        <f>IF('Mapa final'!AA382="","",'Mapa final'!AA382)</f>
        <v/>
      </c>
      <c r="K379" s="355" t="str">
        <f t="shared" si="5"/>
        <v/>
      </c>
      <c r="L379" s="355" t="str">
        <f>IF('Mapa final'!AD382="","",'Mapa final'!AD382)</f>
        <v/>
      </c>
      <c r="M379" s="356" t="str">
        <f>IF('Mapa final'!P382="","",'Mapa final'!P382)</f>
        <v/>
      </c>
      <c r="N379" s="427"/>
      <c r="O379" s="427"/>
      <c r="P379" s="427"/>
      <c r="Q379" s="428"/>
    </row>
    <row r="380" spans="1:17" ht="51.75" customHeight="1" x14ac:dyDescent="0.25">
      <c r="A380" s="118" t="s">
        <v>1000</v>
      </c>
      <c r="B380" s="797"/>
      <c r="C380" s="799"/>
      <c r="D380" s="800"/>
      <c r="E380" s="799"/>
      <c r="F380" s="801"/>
      <c r="G380" s="801"/>
      <c r="H380" s="802"/>
      <c r="I380" s="355" t="str">
        <f>IF('Mapa final'!Y383="","",'Mapa final'!Y383)</f>
        <v/>
      </c>
      <c r="J380" s="355" t="str">
        <f>IF('Mapa final'!AA383="","",'Mapa final'!AA383)</f>
        <v/>
      </c>
      <c r="K380" s="355" t="str">
        <f t="shared" si="5"/>
        <v/>
      </c>
      <c r="L380" s="355" t="str">
        <f>IF('Mapa final'!AD383="","",'Mapa final'!AD383)</f>
        <v/>
      </c>
      <c r="M380" s="356" t="str">
        <f>IF('Mapa final'!P383="","",'Mapa final'!P383)</f>
        <v/>
      </c>
      <c r="N380" s="427"/>
      <c r="O380" s="427"/>
      <c r="P380" s="427"/>
      <c r="Q380" s="428"/>
    </row>
    <row r="381" spans="1:17" ht="51.75" customHeight="1" x14ac:dyDescent="0.25">
      <c r="A381" s="118" t="s">
        <v>1001</v>
      </c>
      <c r="B381" s="797"/>
      <c r="C381" s="799"/>
      <c r="D381" s="800"/>
      <c r="E381" s="799"/>
      <c r="F381" s="801"/>
      <c r="G381" s="801"/>
      <c r="H381" s="802"/>
      <c r="I381" s="355" t="str">
        <f>IF('Mapa final'!Y384="","",'Mapa final'!Y384)</f>
        <v/>
      </c>
      <c r="J381" s="355" t="str">
        <f>IF('Mapa final'!AA384="","",'Mapa final'!AA384)</f>
        <v/>
      </c>
      <c r="K381" s="355" t="str">
        <f t="shared" si="5"/>
        <v/>
      </c>
      <c r="L381" s="355" t="str">
        <f>IF('Mapa final'!AD384="","",'Mapa final'!AD384)</f>
        <v/>
      </c>
      <c r="M381" s="356" t="str">
        <f>IF('Mapa final'!P384="","",'Mapa final'!P384)</f>
        <v/>
      </c>
      <c r="N381" s="427"/>
      <c r="O381" s="427"/>
      <c r="P381" s="427"/>
      <c r="Q381" s="428"/>
    </row>
    <row r="382" spans="1:17" ht="51.75" customHeight="1" x14ac:dyDescent="0.25">
      <c r="A382" s="118" t="s">
        <v>1002</v>
      </c>
      <c r="B382" s="797"/>
      <c r="C382" s="799"/>
      <c r="D382" s="800"/>
      <c r="E382" s="799"/>
      <c r="F382" s="801"/>
      <c r="G382" s="801"/>
      <c r="H382" s="802"/>
      <c r="I382" s="355" t="str">
        <f>IF('Mapa final'!Y385="","",'Mapa final'!Y385)</f>
        <v/>
      </c>
      <c r="J382" s="355" t="str">
        <f>IF('Mapa final'!AA385="","",'Mapa final'!AA385)</f>
        <v/>
      </c>
      <c r="K382" s="355" t="str">
        <f t="shared" si="5"/>
        <v/>
      </c>
      <c r="L382" s="355" t="str">
        <f>IF('Mapa final'!AD385="","",'Mapa final'!AD385)</f>
        <v/>
      </c>
      <c r="M382" s="356" t="str">
        <f>IF('Mapa final'!P385="","",'Mapa final'!P385)</f>
        <v/>
      </c>
      <c r="N382" s="427"/>
      <c r="O382" s="427"/>
      <c r="P382" s="427"/>
      <c r="Q382" s="428"/>
    </row>
    <row r="383" spans="1:17" ht="51.75" customHeight="1" x14ac:dyDescent="0.25">
      <c r="A383" s="118" t="s">
        <v>1003</v>
      </c>
      <c r="B383" s="797"/>
      <c r="C383" s="799"/>
      <c r="D383" s="800"/>
      <c r="E383" s="799"/>
      <c r="F383" s="801"/>
      <c r="G383" s="801"/>
      <c r="H383" s="802"/>
      <c r="I383" s="355" t="str">
        <f>IF('Mapa final'!Y386="","",'Mapa final'!Y386)</f>
        <v/>
      </c>
      <c r="J383" s="355" t="str">
        <f>IF('Mapa final'!AA386="","",'Mapa final'!AA386)</f>
        <v/>
      </c>
      <c r="K383" s="355" t="str">
        <f t="shared" si="5"/>
        <v/>
      </c>
      <c r="L383" s="355" t="str">
        <f>IF('Mapa final'!AD386="","",'Mapa final'!AD386)</f>
        <v/>
      </c>
      <c r="M383" s="356" t="str">
        <f>IF('Mapa final'!P386="","",'Mapa final'!P386)</f>
        <v/>
      </c>
      <c r="N383" s="427"/>
      <c r="O383" s="427"/>
      <c r="P383" s="427"/>
      <c r="Q383" s="428"/>
    </row>
    <row r="384" spans="1:17" ht="51.75" customHeight="1" x14ac:dyDescent="0.25">
      <c r="A384" s="118" t="s">
        <v>1004</v>
      </c>
      <c r="B384" s="797"/>
      <c r="C384" s="799"/>
      <c r="D384" s="800"/>
      <c r="E384" s="799"/>
      <c r="F384" s="801"/>
      <c r="G384" s="801"/>
      <c r="H384" s="802"/>
      <c r="I384" s="355" t="str">
        <f>IF('Mapa final'!Y387="","",'Mapa final'!Y387)</f>
        <v/>
      </c>
      <c r="J384" s="355" t="str">
        <f>IF('Mapa final'!AA387="","",'Mapa final'!AA387)</f>
        <v/>
      </c>
      <c r="K384" s="355" t="str">
        <f t="shared" si="5"/>
        <v/>
      </c>
      <c r="L384" s="355" t="str">
        <f>IF('Mapa final'!AD387="","",'Mapa final'!AD387)</f>
        <v/>
      </c>
      <c r="M384" s="356" t="str">
        <f>IF('Mapa final'!P387="","",'Mapa final'!P387)</f>
        <v/>
      </c>
      <c r="N384" s="427"/>
      <c r="O384" s="427"/>
      <c r="P384" s="427"/>
      <c r="Q384" s="428"/>
    </row>
    <row r="385" spans="1:17" ht="51.75" customHeight="1" x14ac:dyDescent="0.25">
      <c r="A385" s="118" t="s">
        <v>1005</v>
      </c>
      <c r="B385" s="796"/>
      <c r="C385" s="798" t="str">
        <f>IF('Mapa final'!E388="","",'Mapa final'!E388)</f>
        <v/>
      </c>
      <c r="D385" s="804"/>
      <c r="E385" s="798" t="str">
        <f>IF('Mapa final'!D388="","",'Mapa final'!D388)</f>
        <v/>
      </c>
      <c r="F385" s="801" t="str">
        <f>IF('Mapa final'!H388="","",'Mapa final'!H388)</f>
        <v/>
      </c>
      <c r="G385" s="801" t="str">
        <f>IF('Mapa final'!L388="","",'Mapa final'!L388)</f>
        <v/>
      </c>
      <c r="H385" s="80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5" t="str">
        <f>IF('Mapa final'!Y388="","",'Mapa final'!Y388)</f>
        <v/>
      </c>
      <c r="J385" s="355" t="str">
        <f>IF('Mapa final'!AA388="","",'Mapa final'!AA388)</f>
        <v/>
      </c>
      <c r="K385" s="355" t="str">
        <f t="shared" si="5"/>
        <v/>
      </c>
      <c r="L385" s="355" t="str">
        <f>IF('Mapa final'!AD388="","",'Mapa final'!AD388)</f>
        <v/>
      </c>
      <c r="M385" s="356" t="str">
        <f>IF('Mapa final'!P388="","",'Mapa final'!P388)</f>
        <v/>
      </c>
      <c r="N385" s="427"/>
      <c r="O385" s="427"/>
      <c r="P385" s="427"/>
      <c r="Q385" s="428"/>
    </row>
    <row r="386" spans="1:17" ht="51.75" customHeight="1" x14ac:dyDescent="0.25">
      <c r="A386" s="118" t="s">
        <v>1006</v>
      </c>
      <c r="B386" s="797"/>
      <c r="C386" s="799"/>
      <c r="D386" s="800"/>
      <c r="E386" s="799"/>
      <c r="F386" s="801"/>
      <c r="G386" s="801"/>
      <c r="H386" s="802"/>
      <c r="I386" s="355" t="str">
        <f>IF('Mapa final'!Y389="","",'Mapa final'!Y389)</f>
        <v/>
      </c>
      <c r="J386" s="355" t="str">
        <f>IF('Mapa final'!AA389="","",'Mapa final'!AA389)</f>
        <v/>
      </c>
      <c r="K386" s="355" t="str">
        <f t="shared" si="5"/>
        <v/>
      </c>
      <c r="L386" s="355" t="str">
        <f>IF('Mapa final'!AD389="","",'Mapa final'!AD389)</f>
        <v/>
      </c>
      <c r="M386" s="356" t="str">
        <f>IF('Mapa final'!P389="","",'Mapa final'!P389)</f>
        <v/>
      </c>
      <c r="N386" s="427"/>
      <c r="O386" s="427"/>
      <c r="P386" s="427"/>
      <c r="Q386" s="428"/>
    </row>
    <row r="387" spans="1:17" ht="51.75" customHeight="1" x14ac:dyDescent="0.25">
      <c r="A387" s="118" t="s">
        <v>1007</v>
      </c>
      <c r="B387" s="797"/>
      <c r="C387" s="799"/>
      <c r="D387" s="800"/>
      <c r="E387" s="799"/>
      <c r="F387" s="801"/>
      <c r="G387" s="801"/>
      <c r="H387" s="802"/>
      <c r="I387" s="355" t="str">
        <f>IF('Mapa final'!Y390="","",'Mapa final'!Y390)</f>
        <v/>
      </c>
      <c r="J387" s="355" t="str">
        <f>IF('Mapa final'!AA390="","",'Mapa final'!AA390)</f>
        <v/>
      </c>
      <c r="K387" s="355" t="str">
        <f t="shared" si="5"/>
        <v/>
      </c>
      <c r="L387" s="355" t="str">
        <f>IF('Mapa final'!AD390="","",'Mapa final'!AD390)</f>
        <v/>
      </c>
      <c r="M387" s="356" t="str">
        <f>IF('Mapa final'!P390="","",'Mapa final'!P390)</f>
        <v/>
      </c>
      <c r="N387" s="427"/>
      <c r="O387" s="427"/>
      <c r="P387" s="427"/>
      <c r="Q387" s="428"/>
    </row>
    <row r="388" spans="1:17" ht="51.75" customHeight="1" x14ac:dyDescent="0.25">
      <c r="A388" s="118" t="s">
        <v>1008</v>
      </c>
      <c r="B388" s="797"/>
      <c r="C388" s="799"/>
      <c r="D388" s="800"/>
      <c r="E388" s="799"/>
      <c r="F388" s="801"/>
      <c r="G388" s="801"/>
      <c r="H388" s="802"/>
      <c r="I388" s="355" t="str">
        <f>IF('Mapa final'!Y391="","",'Mapa final'!Y391)</f>
        <v/>
      </c>
      <c r="J388" s="355" t="str">
        <f>IF('Mapa final'!AA391="","",'Mapa final'!AA391)</f>
        <v/>
      </c>
      <c r="K388" s="355" t="str">
        <f t="shared" si="5"/>
        <v/>
      </c>
      <c r="L388" s="355" t="str">
        <f>IF('Mapa final'!AD391="","",'Mapa final'!AD391)</f>
        <v/>
      </c>
      <c r="M388" s="356" t="str">
        <f>IF('Mapa final'!P391="","",'Mapa final'!P391)</f>
        <v/>
      </c>
      <c r="N388" s="427"/>
      <c r="O388" s="427"/>
      <c r="P388" s="427"/>
      <c r="Q388" s="428"/>
    </row>
    <row r="389" spans="1:17" ht="51.75" customHeight="1" x14ac:dyDescent="0.25">
      <c r="A389" s="118" t="s">
        <v>1009</v>
      </c>
      <c r="B389" s="797"/>
      <c r="C389" s="799"/>
      <c r="D389" s="800"/>
      <c r="E389" s="799"/>
      <c r="F389" s="801"/>
      <c r="G389" s="801"/>
      <c r="H389" s="802"/>
      <c r="I389" s="355" t="str">
        <f>IF('Mapa final'!Y392="","",'Mapa final'!Y392)</f>
        <v/>
      </c>
      <c r="J389" s="355" t="str">
        <f>IF('Mapa final'!AA392="","",'Mapa final'!AA392)</f>
        <v/>
      </c>
      <c r="K389" s="355" t="str">
        <f t="shared" si="5"/>
        <v/>
      </c>
      <c r="L389" s="355" t="str">
        <f>IF('Mapa final'!AD392="","",'Mapa final'!AD392)</f>
        <v/>
      </c>
      <c r="M389" s="356" t="str">
        <f>IF('Mapa final'!P392="","",'Mapa final'!P392)</f>
        <v/>
      </c>
      <c r="N389" s="427"/>
      <c r="O389" s="427"/>
      <c r="P389" s="427"/>
      <c r="Q389" s="428"/>
    </row>
    <row r="390" spans="1:17" ht="51.75" customHeight="1" x14ac:dyDescent="0.25">
      <c r="A390" s="118" t="s">
        <v>1010</v>
      </c>
      <c r="B390" s="797"/>
      <c r="C390" s="799"/>
      <c r="D390" s="800"/>
      <c r="E390" s="799"/>
      <c r="F390" s="801"/>
      <c r="G390" s="801"/>
      <c r="H390" s="802"/>
      <c r="I390" s="355" t="str">
        <f>IF('Mapa final'!Y393="","",'Mapa final'!Y393)</f>
        <v/>
      </c>
      <c r="J390" s="355" t="str">
        <f>IF('Mapa final'!AA393="","",'Mapa final'!AA393)</f>
        <v/>
      </c>
      <c r="K390" s="355" t="str">
        <f t="shared" si="5"/>
        <v/>
      </c>
      <c r="L390" s="355" t="str">
        <f>IF('Mapa final'!AD393="","",'Mapa final'!AD393)</f>
        <v/>
      </c>
      <c r="M390" s="356" t="str">
        <f>IF('Mapa final'!P393="","",'Mapa final'!P393)</f>
        <v/>
      </c>
      <c r="N390" s="427"/>
      <c r="O390" s="427"/>
      <c r="P390" s="427"/>
      <c r="Q390" s="428"/>
    </row>
    <row r="391" spans="1:17" ht="51.75" customHeight="1" x14ac:dyDescent="0.25">
      <c r="A391" s="118" t="s">
        <v>1011</v>
      </c>
      <c r="B391" s="796"/>
      <c r="C391" s="798" t="str">
        <f>IF('Mapa final'!E394="","",'Mapa final'!E394)</f>
        <v/>
      </c>
      <c r="D391" s="804"/>
      <c r="E391" s="798" t="str">
        <f>IF('Mapa final'!D394="","",'Mapa final'!D394)</f>
        <v/>
      </c>
      <c r="F391" s="801" t="str">
        <f>IF('Mapa final'!H394="","",'Mapa final'!H394)</f>
        <v/>
      </c>
      <c r="G391" s="801" t="str">
        <f>IF('Mapa final'!L394="","",'Mapa final'!L394)</f>
        <v/>
      </c>
      <c r="H391" s="80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5" t="str">
        <f>IF('Mapa final'!Y394="","",'Mapa final'!Y394)</f>
        <v/>
      </c>
      <c r="J391" s="355" t="str">
        <f>IF('Mapa final'!AA394="","",'Mapa final'!AA394)</f>
        <v/>
      </c>
      <c r="K391" s="355" t="str">
        <f t="shared" si="5"/>
        <v/>
      </c>
      <c r="L391" s="355" t="str">
        <f>IF('Mapa final'!AD394="","",'Mapa final'!AD394)</f>
        <v/>
      </c>
      <c r="M391" s="356" t="str">
        <f>IF('Mapa final'!P394="","",'Mapa final'!P394)</f>
        <v/>
      </c>
      <c r="N391" s="427"/>
      <c r="O391" s="427"/>
      <c r="P391" s="427"/>
      <c r="Q391" s="428"/>
    </row>
    <row r="392" spans="1:17" ht="51.75" customHeight="1" x14ac:dyDescent="0.25">
      <c r="A392" s="118" t="s">
        <v>1012</v>
      </c>
      <c r="B392" s="797"/>
      <c r="C392" s="799"/>
      <c r="D392" s="800"/>
      <c r="E392" s="799"/>
      <c r="F392" s="801"/>
      <c r="G392" s="801"/>
      <c r="H392" s="802"/>
      <c r="I392" s="355" t="str">
        <f>IF('Mapa final'!Y395="","",'Mapa final'!Y395)</f>
        <v/>
      </c>
      <c r="J392" s="355" t="str">
        <f>IF('Mapa final'!AA395="","",'Mapa final'!AA395)</f>
        <v/>
      </c>
      <c r="K392" s="35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5" t="str">
        <f>IF('Mapa final'!AD395="","",'Mapa final'!AD395)</f>
        <v/>
      </c>
      <c r="M392" s="356" t="str">
        <f>IF('Mapa final'!P395="","",'Mapa final'!P395)</f>
        <v/>
      </c>
      <c r="N392" s="427"/>
      <c r="O392" s="427"/>
      <c r="P392" s="427"/>
      <c r="Q392" s="428"/>
    </row>
    <row r="393" spans="1:17" ht="51.75" customHeight="1" x14ac:dyDescent="0.25">
      <c r="A393" s="118" t="s">
        <v>1013</v>
      </c>
      <c r="B393" s="797"/>
      <c r="C393" s="799"/>
      <c r="D393" s="800"/>
      <c r="E393" s="799"/>
      <c r="F393" s="801"/>
      <c r="G393" s="801"/>
      <c r="H393" s="802"/>
      <c r="I393" s="355" t="str">
        <f>IF('Mapa final'!Y396="","",'Mapa final'!Y396)</f>
        <v/>
      </c>
      <c r="J393" s="355" t="str">
        <f>IF('Mapa final'!AA396="","",'Mapa final'!AA396)</f>
        <v/>
      </c>
      <c r="K393" s="355" t="str">
        <f t="shared" si="6"/>
        <v/>
      </c>
      <c r="L393" s="355" t="str">
        <f>IF('Mapa final'!AD396="","",'Mapa final'!AD396)</f>
        <v/>
      </c>
      <c r="M393" s="356" t="str">
        <f>IF('Mapa final'!P396="","",'Mapa final'!P396)</f>
        <v/>
      </c>
      <c r="N393" s="427"/>
      <c r="O393" s="427"/>
      <c r="P393" s="427"/>
      <c r="Q393" s="428"/>
    </row>
    <row r="394" spans="1:17" ht="51.75" customHeight="1" x14ac:dyDescent="0.25">
      <c r="A394" s="118" t="s">
        <v>1014</v>
      </c>
      <c r="B394" s="797"/>
      <c r="C394" s="799"/>
      <c r="D394" s="800"/>
      <c r="E394" s="799"/>
      <c r="F394" s="801"/>
      <c r="G394" s="801"/>
      <c r="H394" s="802"/>
      <c r="I394" s="355" t="str">
        <f>IF('Mapa final'!Y397="","",'Mapa final'!Y397)</f>
        <v/>
      </c>
      <c r="J394" s="355" t="str">
        <f>IF('Mapa final'!AA397="","",'Mapa final'!AA397)</f>
        <v/>
      </c>
      <c r="K394" s="355" t="str">
        <f t="shared" si="6"/>
        <v/>
      </c>
      <c r="L394" s="355" t="str">
        <f>IF('Mapa final'!AD397="","",'Mapa final'!AD397)</f>
        <v/>
      </c>
      <c r="M394" s="356" t="str">
        <f>IF('Mapa final'!P397="","",'Mapa final'!P397)</f>
        <v/>
      </c>
      <c r="N394" s="427"/>
      <c r="O394" s="427"/>
      <c r="P394" s="427"/>
      <c r="Q394" s="428"/>
    </row>
    <row r="395" spans="1:17" ht="51.75" customHeight="1" x14ac:dyDescent="0.25">
      <c r="A395" s="118" t="s">
        <v>1015</v>
      </c>
      <c r="B395" s="797"/>
      <c r="C395" s="799"/>
      <c r="D395" s="800"/>
      <c r="E395" s="799"/>
      <c r="F395" s="801"/>
      <c r="G395" s="801"/>
      <c r="H395" s="802"/>
      <c r="I395" s="355" t="str">
        <f>IF('Mapa final'!Y398="","",'Mapa final'!Y398)</f>
        <v/>
      </c>
      <c r="J395" s="355" t="str">
        <f>IF('Mapa final'!AA398="","",'Mapa final'!AA398)</f>
        <v/>
      </c>
      <c r="K395" s="355" t="str">
        <f t="shared" si="6"/>
        <v/>
      </c>
      <c r="L395" s="355" t="str">
        <f>IF('Mapa final'!AD398="","",'Mapa final'!AD398)</f>
        <v/>
      </c>
      <c r="M395" s="356" t="str">
        <f>IF('Mapa final'!P398="","",'Mapa final'!P398)</f>
        <v/>
      </c>
      <c r="N395" s="427"/>
      <c r="O395" s="427"/>
      <c r="P395" s="427"/>
      <c r="Q395" s="428"/>
    </row>
    <row r="396" spans="1:17" ht="51.75" customHeight="1" x14ac:dyDescent="0.25">
      <c r="A396" s="118" t="s">
        <v>1016</v>
      </c>
      <c r="B396" s="797"/>
      <c r="C396" s="799"/>
      <c r="D396" s="800"/>
      <c r="E396" s="799"/>
      <c r="F396" s="801"/>
      <c r="G396" s="801"/>
      <c r="H396" s="802"/>
      <c r="I396" s="355" t="str">
        <f>IF('Mapa final'!Y399="","",'Mapa final'!Y399)</f>
        <v/>
      </c>
      <c r="J396" s="355" t="str">
        <f>IF('Mapa final'!AA399="","",'Mapa final'!AA399)</f>
        <v/>
      </c>
      <c r="K396" s="355" t="str">
        <f t="shared" si="6"/>
        <v/>
      </c>
      <c r="L396" s="355" t="str">
        <f>IF('Mapa final'!AD399="","",'Mapa final'!AD399)</f>
        <v/>
      </c>
      <c r="M396" s="356" t="str">
        <f>IF('Mapa final'!P399="","",'Mapa final'!P399)</f>
        <v/>
      </c>
      <c r="N396" s="427"/>
      <c r="O396" s="427"/>
      <c r="P396" s="427"/>
      <c r="Q396" s="428"/>
    </row>
    <row r="397" spans="1:17" ht="51.75" customHeight="1" x14ac:dyDescent="0.25">
      <c r="A397" s="118" t="s">
        <v>1017</v>
      </c>
      <c r="B397" s="796"/>
      <c r="C397" s="798" t="str">
        <f>IF('Mapa final'!E400="","",'Mapa final'!E400)</f>
        <v/>
      </c>
      <c r="D397" s="804"/>
      <c r="E397" s="798" t="str">
        <f>IF('Mapa final'!D400="","",'Mapa final'!D400)</f>
        <v/>
      </c>
      <c r="F397" s="801" t="str">
        <f>IF('Mapa final'!H400="","",'Mapa final'!H400)</f>
        <v/>
      </c>
      <c r="G397" s="801" t="str">
        <f>IF('Mapa final'!L400="","",'Mapa final'!L400)</f>
        <v/>
      </c>
      <c r="H397" s="80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5" t="str">
        <f>IF('Mapa final'!Y400="","",'Mapa final'!Y400)</f>
        <v/>
      </c>
      <c r="J397" s="355" t="str">
        <f>IF('Mapa final'!AA400="","",'Mapa final'!AA400)</f>
        <v/>
      </c>
      <c r="K397" s="355" t="str">
        <f t="shared" si="6"/>
        <v/>
      </c>
      <c r="L397" s="355" t="str">
        <f>IF('Mapa final'!AD400="","",'Mapa final'!AD400)</f>
        <v/>
      </c>
      <c r="M397" s="356" t="str">
        <f>IF('Mapa final'!P400="","",'Mapa final'!P400)</f>
        <v/>
      </c>
      <c r="N397" s="427"/>
      <c r="O397" s="427"/>
      <c r="P397" s="427"/>
      <c r="Q397" s="428"/>
    </row>
    <row r="398" spans="1:17" ht="51.75" customHeight="1" x14ac:dyDescent="0.25">
      <c r="A398" s="118" t="s">
        <v>1018</v>
      </c>
      <c r="B398" s="797"/>
      <c r="C398" s="799"/>
      <c r="D398" s="800"/>
      <c r="E398" s="799"/>
      <c r="F398" s="801"/>
      <c r="G398" s="801"/>
      <c r="H398" s="802"/>
      <c r="I398" s="355" t="str">
        <f>IF('Mapa final'!Y401="","",'Mapa final'!Y401)</f>
        <v/>
      </c>
      <c r="J398" s="355" t="str">
        <f>IF('Mapa final'!AA401="","",'Mapa final'!AA401)</f>
        <v/>
      </c>
      <c r="K398" s="355" t="str">
        <f t="shared" si="6"/>
        <v/>
      </c>
      <c r="L398" s="355" t="str">
        <f>IF('Mapa final'!AD401="","",'Mapa final'!AD401)</f>
        <v/>
      </c>
      <c r="M398" s="356" t="str">
        <f>IF('Mapa final'!P401="","",'Mapa final'!P401)</f>
        <v/>
      </c>
      <c r="N398" s="427"/>
      <c r="O398" s="427"/>
      <c r="P398" s="427"/>
      <c r="Q398" s="428"/>
    </row>
    <row r="399" spans="1:17" ht="51.75" customHeight="1" x14ac:dyDescent="0.25">
      <c r="A399" s="118" t="s">
        <v>1019</v>
      </c>
      <c r="B399" s="797"/>
      <c r="C399" s="799"/>
      <c r="D399" s="800"/>
      <c r="E399" s="799"/>
      <c r="F399" s="801"/>
      <c r="G399" s="801"/>
      <c r="H399" s="802"/>
      <c r="I399" s="355" t="str">
        <f>IF('Mapa final'!Y402="","",'Mapa final'!Y402)</f>
        <v/>
      </c>
      <c r="J399" s="355" t="str">
        <f>IF('Mapa final'!AA402="","",'Mapa final'!AA402)</f>
        <v/>
      </c>
      <c r="K399" s="355" t="str">
        <f t="shared" si="6"/>
        <v/>
      </c>
      <c r="L399" s="355" t="str">
        <f>IF('Mapa final'!AD402="","",'Mapa final'!AD402)</f>
        <v/>
      </c>
      <c r="M399" s="356" t="str">
        <f>IF('Mapa final'!P402="","",'Mapa final'!P402)</f>
        <v/>
      </c>
      <c r="N399" s="427"/>
      <c r="O399" s="427"/>
      <c r="P399" s="427"/>
      <c r="Q399" s="428"/>
    </row>
    <row r="400" spans="1:17" ht="51.75" customHeight="1" x14ac:dyDescent="0.25">
      <c r="A400" s="118" t="s">
        <v>1020</v>
      </c>
      <c r="B400" s="797"/>
      <c r="C400" s="799"/>
      <c r="D400" s="800"/>
      <c r="E400" s="799"/>
      <c r="F400" s="801"/>
      <c r="G400" s="801"/>
      <c r="H400" s="802"/>
      <c r="I400" s="355" t="str">
        <f>IF('Mapa final'!Y403="","",'Mapa final'!Y403)</f>
        <v/>
      </c>
      <c r="J400" s="355" t="str">
        <f>IF('Mapa final'!AA403="","",'Mapa final'!AA403)</f>
        <v/>
      </c>
      <c r="K400" s="355" t="str">
        <f t="shared" si="6"/>
        <v/>
      </c>
      <c r="L400" s="355" t="str">
        <f>IF('Mapa final'!AD403="","",'Mapa final'!AD403)</f>
        <v/>
      </c>
      <c r="M400" s="356" t="str">
        <f>IF('Mapa final'!P403="","",'Mapa final'!P403)</f>
        <v/>
      </c>
      <c r="N400" s="427"/>
      <c r="O400" s="427"/>
      <c r="P400" s="427"/>
      <c r="Q400" s="428"/>
    </row>
    <row r="401" spans="1:17" ht="51.75" customHeight="1" x14ac:dyDescent="0.25">
      <c r="A401" s="118" t="s">
        <v>1021</v>
      </c>
      <c r="B401" s="797"/>
      <c r="C401" s="799"/>
      <c r="D401" s="800"/>
      <c r="E401" s="799"/>
      <c r="F401" s="801"/>
      <c r="G401" s="801"/>
      <c r="H401" s="802"/>
      <c r="I401" s="355" t="str">
        <f>IF('Mapa final'!Y404="","",'Mapa final'!Y404)</f>
        <v/>
      </c>
      <c r="J401" s="355" t="str">
        <f>IF('Mapa final'!AA404="","",'Mapa final'!AA404)</f>
        <v/>
      </c>
      <c r="K401" s="355" t="str">
        <f t="shared" si="6"/>
        <v/>
      </c>
      <c r="L401" s="355" t="str">
        <f>IF('Mapa final'!AD404="","",'Mapa final'!AD404)</f>
        <v/>
      </c>
      <c r="M401" s="356" t="str">
        <f>IF('Mapa final'!P404="","",'Mapa final'!P404)</f>
        <v/>
      </c>
      <c r="N401" s="427"/>
      <c r="O401" s="427"/>
      <c r="P401" s="427"/>
      <c r="Q401" s="428"/>
    </row>
    <row r="402" spans="1:17" ht="51.75" customHeight="1" x14ac:dyDescent="0.25">
      <c r="A402" s="118" t="s">
        <v>1022</v>
      </c>
      <c r="B402" s="797"/>
      <c r="C402" s="799"/>
      <c r="D402" s="800"/>
      <c r="E402" s="799"/>
      <c r="F402" s="801"/>
      <c r="G402" s="801"/>
      <c r="H402" s="802"/>
      <c r="I402" s="355" t="str">
        <f>IF('Mapa final'!Y405="","",'Mapa final'!Y405)</f>
        <v/>
      </c>
      <c r="J402" s="355" t="str">
        <f>IF('Mapa final'!AA405="","",'Mapa final'!AA405)</f>
        <v/>
      </c>
      <c r="K402" s="355" t="str">
        <f t="shared" si="6"/>
        <v/>
      </c>
      <c r="L402" s="355" t="str">
        <f>IF('Mapa final'!AD405="","",'Mapa final'!AD405)</f>
        <v/>
      </c>
      <c r="M402" s="356" t="str">
        <f>IF('Mapa final'!P405="","",'Mapa final'!P405)</f>
        <v/>
      </c>
      <c r="N402" s="427"/>
      <c r="O402" s="427"/>
      <c r="P402" s="427"/>
      <c r="Q402" s="428"/>
    </row>
    <row r="403" spans="1:17" ht="51.75" customHeight="1" x14ac:dyDescent="0.25">
      <c r="A403" s="118" t="s">
        <v>1023</v>
      </c>
      <c r="B403" s="796"/>
      <c r="C403" s="798" t="str">
        <f>IF('Mapa final'!E406="","",'Mapa final'!E406)</f>
        <v/>
      </c>
      <c r="D403" s="804"/>
      <c r="E403" s="798" t="str">
        <f>IF('Mapa final'!D406="","",'Mapa final'!D406)</f>
        <v/>
      </c>
      <c r="F403" s="801" t="str">
        <f>IF('Mapa final'!H406="","",'Mapa final'!H406)</f>
        <v/>
      </c>
      <c r="G403" s="801" t="str">
        <f>IF('Mapa final'!L406="","",'Mapa final'!L406)</f>
        <v/>
      </c>
      <c r="H403" s="80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5" t="str">
        <f>IF('Mapa final'!Y406="","",'Mapa final'!Y406)</f>
        <v/>
      </c>
      <c r="J403" s="355" t="str">
        <f>IF('Mapa final'!AA406="","",'Mapa final'!AA406)</f>
        <v/>
      </c>
      <c r="K403" s="355" t="str">
        <f t="shared" si="6"/>
        <v/>
      </c>
      <c r="L403" s="355" t="str">
        <f>IF('Mapa final'!AD406="","",'Mapa final'!AD406)</f>
        <v/>
      </c>
      <c r="M403" s="356" t="str">
        <f>IF('Mapa final'!P406="","",'Mapa final'!P406)</f>
        <v/>
      </c>
      <c r="N403" s="427"/>
      <c r="O403" s="427"/>
      <c r="P403" s="427"/>
      <c r="Q403" s="428"/>
    </row>
    <row r="404" spans="1:17" ht="51.75" customHeight="1" x14ac:dyDescent="0.25">
      <c r="A404" s="118" t="s">
        <v>1024</v>
      </c>
      <c r="B404" s="797"/>
      <c r="C404" s="799"/>
      <c r="D404" s="800"/>
      <c r="E404" s="799"/>
      <c r="F404" s="801"/>
      <c r="G404" s="801"/>
      <c r="H404" s="802"/>
      <c r="I404" s="355" t="str">
        <f>IF('Mapa final'!Y407="","",'Mapa final'!Y407)</f>
        <v/>
      </c>
      <c r="J404" s="355" t="str">
        <f>IF('Mapa final'!AA407="","",'Mapa final'!AA407)</f>
        <v/>
      </c>
      <c r="K404" s="355" t="str">
        <f t="shared" si="6"/>
        <v/>
      </c>
      <c r="L404" s="355" t="str">
        <f>IF('Mapa final'!AD407="","",'Mapa final'!AD407)</f>
        <v/>
      </c>
      <c r="M404" s="356" t="str">
        <f>IF('Mapa final'!P407="","",'Mapa final'!P407)</f>
        <v/>
      </c>
      <c r="N404" s="427"/>
      <c r="O404" s="427"/>
      <c r="P404" s="427"/>
      <c r="Q404" s="428"/>
    </row>
    <row r="405" spans="1:17" ht="51.75" customHeight="1" x14ac:dyDescent="0.25">
      <c r="A405" s="118" t="s">
        <v>1025</v>
      </c>
      <c r="B405" s="797"/>
      <c r="C405" s="799"/>
      <c r="D405" s="800"/>
      <c r="E405" s="799"/>
      <c r="F405" s="801"/>
      <c r="G405" s="801"/>
      <c r="H405" s="802"/>
      <c r="I405" s="355" t="str">
        <f>IF('Mapa final'!Y408="","",'Mapa final'!Y408)</f>
        <v/>
      </c>
      <c r="J405" s="355" t="str">
        <f>IF('Mapa final'!AA408="","",'Mapa final'!AA408)</f>
        <v/>
      </c>
      <c r="K405" s="355" t="str">
        <f t="shared" si="6"/>
        <v/>
      </c>
      <c r="L405" s="355" t="str">
        <f>IF('Mapa final'!AD408="","",'Mapa final'!AD408)</f>
        <v/>
      </c>
      <c r="M405" s="356" t="str">
        <f>IF('Mapa final'!P408="","",'Mapa final'!P408)</f>
        <v/>
      </c>
      <c r="N405" s="427"/>
      <c r="O405" s="427"/>
      <c r="P405" s="427"/>
      <c r="Q405" s="428"/>
    </row>
    <row r="406" spans="1:17" ht="51.75" customHeight="1" x14ac:dyDescent="0.25">
      <c r="A406" s="118" t="s">
        <v>1026</v>
      </c>
      <c r="B406" s="797"/>
      <c r="C406" s="799"/>
      <c r="D406" s="800"/>
      <c r="E406" s="799"/>
      <c r="F406" s="801"/>
      <c r="G406" s="801"/>
      <c r="H406" s="802"/>
      <c r="I406" s="355" t="str">
        <f>IF('Mapa final'!Y409="","",'Mapa final'!Y409)</f>
        <v/>
      </c>
      <c r="J406" s="355" t="str">
        <f>IF('Mapa final'!AA409="","",'Mapa final'!AA409)</f>
        <v/>
      </c>
      <c r="K406" s="355" t="str">
        <f t="shared" si="6"/>
        <v/>
      </c>
      <c r="L406" s="355" t="str">
        <f>IF('Mapa final'!AD409="","",'Mapa final'!AD409)</f>
        <v/>
      </c>
      <c r="M406" s="356" t="str">
        <f>IF('Mapa final'!P409="","",'Mapa final'!P409)</f>
        <v/>
      </c>
      <c r="N406" s="427"/>
      <c r="O406" s="427"/>
      <c r="P406" s="427"/>
      <c r="Q406" s="428"/>
    </row>
    <row r="407" spans="1:17" ht="51.75" customHeight="1" x14ac:dyDescent="0.25">
      <c r="A407" s="118" t="s">
        <v>1027</v>
      </c>
      <c r="B407" s="797"/>
      <c r="C407" s="799"/>
      <c r="D407" s="800"/>
      <c r="E407" s="799"/>
      <c r="F407" s="801"/>
      <c r="G407" s="801"/>
      <c r="H407" s="802"/>
      <c r="I407" s="355" t="str">
        <f>IF('Mapa final'!Y410="","",'Mapa final'!Y410)</f>
        <v/>
      </c>
      <c r="J407" s="355" t="str">
        <f>IF('Mapa final'!AA410="","",'Mapa final'!AA410)</f>
        <v/>
      </c>
      <c r="K407" s="355" t="str">
        <f t="shared" si="6"/>
        <v/>
      </c>
      <c r="L407" s="355" t="str">
        <f>IF('Mapa final'!AD410="","",'Mapa final'!AD410)</f>
        <v/>
      </c>
      <c r="M407" s="356" t="str">
        <f>IF('Mapa final'!P410="","",'Mapa final'!P410)</f>
        <v/>
      </c>
      <c r="N407" s="427"/>
      <c r="O407" s="427"/>
      <c r="P407" s="427"/>
      <c r="Q407" s="428"/>
    </row>
    <row r="408" spans="1:17" ht="51.75" customHeight="1" x14ac:dyDescent="0.25">
      <c r="A408" s="118" t="s">
        <v>1028</v>
      </c>
      <c r="B408" s="797"/>
      <c r="C408" s="799"/>
      <c r="D408" s="800"/>
      <c r="E408" s="799"/>
      <c r="F408" s="801"/>
      <c r="G408" s="801"/>
      <c r="H408" s="802"/>
      <c r="I408" s="355" t="str">
        <f>IF('Mapa final'!Y411="","",'Mapa final'!Y411)</f>
        <v/>
      </c>
      <c r="J408" s="355" t="str">
        <f>IF('Mapa final'!AA411="","",'Mapa final'!AA411)</f>
        <v/>
      </c>
      <c r="K408" s="355" t="str">
        <f t="shared" si="6"/>
        <v/>
      </c>
      <c r="L408" s="355" t="str">
        <f>IF('Mapa final'!AD411="","",'Mapa final'!AD411)</f>
        <v/>
      </c>
      <c r="M408" s="356" t="str">
        <f>IF('Mapa final'!P411="","",'Mapa final'!P411)</f>
        <v/>
      </c>
      <c r="N408" s="427"/>
      <c r="O408" s="427"/>
      <c r="P408" s="427"/>
      <c r="Q408" s="428"/>
    </row>
    <row r="409" spans="1:17" ht="51.75" customHeight="1" x14ac:dyDescent="0.25">
      <c r="A409" s="118" t="s">
        <v>1029</v>
      </c>
      <c r="B409" s="796"/>
      <c r="C409" s="798" t="str">
        <f>IF('Mapa final'!E412="","",'Mapa final'!E412)</f>
        <v/>
      </c>
      <c r="D409" s="804"/>
      <c r="E409" s="798" t="str">
        <f>IF('Mapa final'!D412="","",'Mapa final'!D412)</f>
        <v/>
      </c>
      <c r="F409" s="801" t="str">
        <f>IF('Mapa final'!H412="","",'Mapa final'!H412)</f>
        <v/>
      </c>
      <c r="G409" s="801" t="str">
        <f>IF('Mapa final'!L412="","",'Mapa final'!L412)</f>
        <v/>
      </c>
      <c r="H409" s="80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5" t="str">
        <f>IF('Mapa final'!Y412="","",'Mapa final'!Y412)</f>
        <v/>
      </c>
      <c r="J409" s="355" t="str">
        <f>IF('Mapa final'!AA412="","",'Mapa final'!AA412)</f>
        <v/>
      </c>
      <c r="K409" s="355" t="str">
        <f t="shared" si="6"/>
        <v/>
      </c>
      <c r="L409" s="355" t="str">
        <f>IF('Mapa final'!AD412="","",'Mapa final'!AD412)</f>
        <v/>
      </c>
      <c r="M409" s="356" t="str">
        <f>IF('Mapa final'!P412="","",'Mapa final'!P412)</f>
        <v/>
      </c>
      <c r="N409" s="427"/>
      <c r="O409" s="427"/>
      <c r="P409" s="427"/>
      <c r="Q409" s="428"/>
    </row>
    <row r="410" spans="1:17" ht="51.75" customHeight="1" x14ac:dyDescent="0.25">
      <c r="A410" s="118" t="s">
        <v>1030</v>
      </c>
      <c r="B410" s="797"/>
      <c r="C410" s="799"/>
      <c r="D410" s="800"/>
      <c r="E410" s="799"/>
      <c r="F410" s="801"/>
      <c r="G410" s="801"/>
      <c r="H410" s="802"/>
      <c r="I410" s="355" t="str">
        <f>IF('Mapa final'!Y413="","",'Mapa final'!Y413)</f>
        <v/>
      </c>
      <c r="J410" s="355" t="str">
        <f>IF('Mapa final'!AA413="","",'Mapa final'!AA413)</f>
        <v/>
      </c>
      <c r="K410" s="355" t="str">
        <f t="shared" si="6"/>
        <v/>
      </c>
      <c r="L410" s="355" t="str">
        <f>IF('Mapa final'!AD413="","",'Mapa final'!AD413)</f>
        <v/>
      </c>
      <c r="M410" s="356" t="str">
        <f>IF('Mapa final'!P413="","",'Mapa final'!P413)</f>
        <v/>
      </c>
      <c r="N410" s="427"/>
      <c r="O410" s="427"/>
      <c r="P410" s="427"/>
      <c r="Q410" s="428"/>
    </row>
    <row r="411" spans="1:17" ht="51.75" customHeight="1" x14ac:dyDescent="0.25">
      <c r="A411" s="118" t="s">
        <v>1031</v>
      </c>
      <c r="B411" s="797"/>
      <c r="C411" s="799"/>
      <c r="D411" s="800"/>
      <c r="E411" s="799"/>
      <c r="F411" s="801"/>
      <c r="G411" s="801"/>
      <c r="H411" s="802"/>
      <c r="I411" s="355" t="str">
        <f>IF('Mapa final'!Y414="","",'Mapa final'!Y414)</f>
        <v/>
      </c>
      <c r="J411" s="355" t="str">
        <f>IF('Mapa final'!AA414="","",'Mapa final'!AA414)</f>
        <v/>
      </c>
      <c r="K411" s="355" t="str">
        <f t="shared" si="6"/>
        <v/>
      </c>
      <c r="L411" s="355" t="str">
        <f>IF('Mapa final'!AD414="","",'Mapa final'!AD414)</f>
        <v/>
      </c>
      <c r="M411" s="356" t="str">
        <f>IF('Mapa final'!P414="","",'Mapa final'!P414)</f>
        <v/>
      </c>
      <c r="N411" s="427"/>
      <c r="O411" s="427"/>
      <c r="P411" s="427"/>
      <c r="Q411" s="428"/>
    </row>
    <row r="412" spans="1:17" ht="51.75" customHeight="1" x14ac:dyDescent="0.25">
      <c r="A412" s="118" t="s">
        <v>1032</v>
      </c>
      <c r="B412" s="797"/>
      <c r="C412" s="799"/>
      <c r="D412" s="800"/>
      <c r="E412" s="799"/>
      <c r="F412" s="801"/>
      <c r="G412" s="801"/>
      <c r="H412" s="802"/>
      <c r="I412" s="355" t="str">
        <f>IF('Mapa final'!Y415="","",'Mapa final'!Y415)</f>
        <v/>
      </c>
      <c r="J412" s="355" t="str">
        <f>IF('Mapa final'!AA415="","",'Mapa final'!AA415)</f>
        <v/>
      </c>
      <c r="K412" s="355" t="str">
        <f t="shared" si="6"/>
        <v/>
      </c>
      <c r="L412" s="355" t="str">
        <f>IF('Mapa final'!AD415="","",'Mapa final'!AD415)</f>
        <v/>
      </c>
      <c r="M412" s="356" t="str">
        <f>IF('Mapa final'!P415="","",'Mapa final'!P415)</f>
        <v/>
      </c>
      <c r="N412" s="427"/>
      <c r="O412" s="427"/>
      <c r="P412" s="427"/>
      <c r="Q412" s="428"/>
    </row>
    <row r="413" spans="1:17" ht="51.75" customHeight="1" x14ac:dyDescent="0.25">
      <c r="A413" s="118" t="s">
        <v>1033</v>
      </c>
      <c r="B413" s="797"/>
      <c r="C413" s="799"/>
      <c r="D413" s="800"/>
      <c r="E413" s="799"/>
      <c r="F413" s="801"/>
      <c r="G413" s="801"/>
      <c r="H413" s="802"/>
      <c r="I413" s="355" t="str">
        <f>IF('Mapa final'!Y416="","",'Mapa final'!Y416)</f>
        <v/>
      </c>
      <c r="J413" s="355" t="str">
        <f>IF('Mapa final'!AA416="","",'Mapa final'!AA416)</f>
        <v/>
      </c>
      <c r="K413" s="355" t="str">
        <f t="shared" si="6"/>
        <v/>
      </c>
      <c r="L413" s="355" t="str">
        <f>IF('Mapa final'!AD416="","",'Mapa final'!AD416)</f>
        <v/>
      </c>
      <c r="M413" s="356" t="str">
        <f>IF('Mapa final'!P416="","",'Mapa final'!P416)</f>
        <v/>
      </c>
      <c r="N413" s="427"/>
      <c r="O413" s="427"/>
      <c r="P413" s="427"/>
      <c r="Q413" s="428"/>
    </row>
    <row r="414" spans="1:17" ht="51.75" customHeight="1" x14ac:dyDescent="0.25">
      <c r="A414" s="118" t="s">
        <v>1034</v>
      </c>
      <c r="B414" s="797"/>
      <c r="C414" s="799"/>
      <c r="D414" s="800"/>
      <c r="E414" s="799"/>
      <c r="F414" s="801"/>
      <c r="G414" s="801"/>
      <c r="H414" s="802"/>
      <c r="I414" s="355" t="str">
        <f>IF('Mapa final'!Y417="","",'Mapa final'!Y417)</f>
        <v/>
      </c>
      <c r="J414" s="355" t="str">
        <f>IF('Mapa final'!AA417="","",'Mapa final'!AA417)</f>
        <v/>
      </c>
      <c r="K414" s="355" t="str">
        <f t="shared" si="6"/>
        <v/>
      </c>
      <c r="L414" s="355" t="str">
        <f>IF('Mapa final'!AD417="","",'Mapa final'!AD417)</f>
        <v/>
      </c>
      <c r="M414" s="356" t="str">
        <f>IF('Mapa final'!P417="","",'Mapa final'!P417)</f>
        <v/>
      </c>
      <c r="N414" s="427"/>
      <c r="O414" s="427"/>
      <c r="P414" s="427"/>
      <c r="Q414" s="428"/>
    </row>
    <row r="415" spans="1:17" ht="51.75" customHeight="1" x14ac:dyDescent="0.25">
      <c r="A415" s="118" t="s">
        <v>1035</v>
      </c>
      <c r="B415" s="796"/>
      <c r="C415" s="798" t="str">
        <f>IF('Mapa final'!E418="","",'Mapa final'!E418)</f>
        <v/>
      </c>
      <c r="D415" s="804"/>
      <c r="E415" s="798" t="str">
        <f>IF('Mapa final'!D418="","",'Mapa final'!D418)</f>
        <v/>
      </c>
      <c r="F415" s="801" t="str">
        <f>IF('Mapa final'!H418="","",'Mapa final'!H418)</f>
        <v/>
      </c>
      <c r="G415" s="801" t="str">
        <f>IF('Mapa final'!L418="","",'Mapa final'!L418)</f>
        <v/>
      </c>
      <c r="H415" s="80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5" t="str">
        <f>IF('Mapa final'!Y418="","",'Mapa final'!Y418)</f>
        <v/>
      </c>
      <c r="J415" s="355" t="str">
        <f>IF('Mapa final'!AA418="","",'Mapa final'!AA418)</f>
        <v/>
      </c>
      <c r="K415" s="355" t="str">
        <f t="shared" si="6"/>
        <v/>
      </c>
      <c r="L415" s="355" t="str">
        <f>IF('Mapa final'!AD418="","",'Mapa final'!AD418)</f>
        <v/>
      </c>
      <c r="M415" s="356" t="str">
        <f>IF('Mapa final'!P418="","",'Mapa final'!P418)</f>
        <v/>
      </c>
      <c r="N415" s="427"/>
      <c r="O415" s="427"/>
      <c r="P415" s="427"/>
      <c r="Q415" s="428"/>
    </row>
    <row r="416" spans="1:17" ht="51.75" customHeight="1" x14ac:dyDescent="0.25">
      <c r="A416" s="118" t="s">
        <v>1036</v>
      </c>
      <c r="B416" s="797"/>
      <c r="C416" s="799"/>
      <c r="D416" s="800"/>
      <c r="E416" s="799"/>
      <c r="F416" s="801"/>
      <c r="G416" s="801"/>
      <c r="H416" s="802"/>
      <c r="I416" s="355" t="str">
        <f>IF('Mapa final'!Y419="","",'Mapa final'!Y419)</f>
        <v/>
      </c>
      <c r="J416" s="355" t="str">
        <f>IF('Mapa final'!AA419="","",'Mapa final'!AA419)</f>
        <v/>
      </c>
      <c r="K416" s="355" t="str">
        <f t="shared" si="6"/>
        <v/>
      </c>
      <c r="L416" s="355" t="str">
        <f>IF('Mapa final'!AD419="","",'Mapa final'!AD419)</f>
        <v/>
      </c>
      <c r="M416" s="356" t="str">
        <f>IF('Mapa final'!P419="","",'Mapa final'!P419)</f>
        <v/>
      </c>
      <c r="N416" s="427"/>
      <c r="O416" s="427"/>
      <c r="P416" s="427"/>
      <c r="Q416" s="428"/>
    </row>
    <row r="417" spans="1:18" ht="51.75" customHeight="1" x14ac:dyDescent="0.25">
      <c r="A417" s="118" t="s">
        <v>1037</v>
      </c>
      <c r="B417" s="797"/>
      <c r="C417" s="799"/>
      <c r="D417" s="800"/>
      <c r="E417" s="799"/>
      <c r="F417" s="801"/>
      <c r="G417" s="801"/>
      <c r="H417" s="802"/>
      <c r="I417" s="355" t="str">
        <f>IF('Mapa final'!Y420="","",'Mapa final'!Y420)</f>
        <v/>
      </c>
      <c r="J417" s="355" t="str">
        <f>IF('Mapa final'!AA420="","",'Mapa final'!AA420)</f>
        <v/>
      </c>
      <c r="K417" s="355" t="str">
        <f t="shared" si="6"/>
        <v/>
      </c>
      <c r="L417" s="355" t="str">
        <f>IF('Mapa final'!AD420="","",'Mapa final'!AD420)</f>
        <v/>
      </c>
      <c r="M417" s="356" t="str">
        <f>IF('Mapa final'!P420="","",'Mapa final'!P420)</f>
        <v/>
      </c>
      <c r="N417" s="427"/>
      <c r="O417" s="427"/>
      <c r="P417" s="427"/>
      <c r="Q417" s="428"/>
    </row>
    <row r="418" spans="1:18" ht="51.75" customHeight="1" x14ac:dyDescent="0.25">
      <c r="A418" s="118" t="s">
        <v>1038</v>
      </c>
      <c r="B418" s="797"/>
      <c r="C418" s="799"/>
      <c r="D418" s="800"/>
      <c r="E418" s="799"/>
      <c r="F418" s="801"/>
      <c r="G418" s="801"/>
      <c r="H418" s="802"/>
      <c r="I418" s="355" t="str">
        <f>IF('Mapa final'!Y421="","",'Mapa final'!Y421)</f>
        <v/>
      </c>
      <c r="J418" s="355" t="str">
        <f>IF('Mapa final'!AA421="","",'Mapa final'!AA421)</f>
        <v/>
      </c>
      <c r="K418" s="355" t="str">
        <f t="shared" si="6"/>
        <v/>
      </c>
      <c r="L418" s="355" t="str">
        <f>IF('Mapa final'!AD421="","",'Mapa final'!AD421)</f>
        <v/>
      </c>
      <c r="M418" s="356" t="str">
        <f>IF('Mapa final'!P421="","",'Mapa final'!P421)</f>
        <v/>
      </c>
      <c r="N418" s="427"/>
      <c r="O418" s="427"/>
      <c r="P418" s="427"/>
      <c r="Q418" s="428"/>
    </row>
    <row r="419" spans="1:18" ht="51.75" customHeight="1" x14ac:dyDescent="0.25">
      <c r="A419" s="118" t="s">
        <v>1039</v>
      </c>
      <c r="B419" s="797"/>
      <c r="C419" s="799"/>
      <c r="D419" s="800"/>
      <c r="E419" s="799"/>
      <c r="F419" s="801"/>
      <c r="G419" s="801"/>
      <c r="H419" s="802"/>
      <c r="I419" s="355" t="str">
        <f>IF('Mapa final'!Y422="","",'Mapa final'!Y422)</f>
        <v/>
      </c>
      <c r="J419" s="355" t="str">
        <f>IF('Mapa final'!AA422="","",'Mapa final'!AA422)</f>
        <v/>
      </c>
      <c r="K419" s="355" t="str">
        <f t="shared" si="6"/>
        <v/>
      </c>
      <c r="L419" s="355" t="str">
        <f>IF('Mapa final'!AD422="","",'Mapa final'!AD422)</f>
        <v/>
      </c>
      <c r="M419" s="356" t="str">
        <f>IF('Mapa final'!P422="","",'Mapa final'!P422)</f>
        <v/>
      </c>
      <c r="N419" s="427"/>
      <c r="O419" s="427"/>
      <c r="P419" s="427"/>
      <c r="Q419" s="428"/>
    </row>
    <row r="420" spans="1:18" ht="51.75" customHeight="1" x14ac:dyDescent="0.25">
      <c r="A420" s="118" t="s">
        <v>1040</v>
      </c>
      <c r="B420" s="797"/>
      <c r="C420" s="799"/>
      <c r="D420" s="800"/>
      <c r="E420" s="799"/>
      <c r="F420" s="801"/>
      <c r="G420" s="801"/>
      <c r="H420" s="802"/>
      <c r="I420" s="355" t="str">
        <f>IF('Mapa final'!Y423="","",'Mapa final'!Y423)</f>
        <v/>
      </c>
      <c r="J420" s="355" t="str">
        <f>IF('Mapa final'!AA423="","",'Mapa final'!AA423)</f>
        <v/>
      </c>
      <c r="K420" s="355" t="str">
        <f t="shared" si="6"/>
        <v/>
      </c>
      <c r="L420" s="355" t="str">
        <f>IF('Mapa final'!AD423="","",'Mapa final'!AD423)</f>
        <v/>
      </c>
      <c r="M420" s="356" t="str">
        <f>IF('Mapa final'!P423="","",'Mapa final'!P423)</f>
        <v/>
      </c>
      <c r="N420" s="427"/>
      <c r="O420" s="427"/>
      <c r="P420" s="427"/>
      <c r="Q420" s="428"/>
    </row>
    <row r="421" spans="1:18" ht="51.75" customHeight="1" x14ac:dyDescent="0.25">
      <c r="A421" s="118" t="s">
        <v>1041</v>
      </c>
      <c r="B421" s="796"/>
      <c r="C421" s="798" t="str">
        <f>IF('Mapa final'!E424="","",'Mapa final'!E424)</f>
        <v/>
      </c>
      <c r="D421" s="804"/>
      <c r="E421" s="798" t="str">
        <f>IF('Mapa final'!D424="","",'Mapa final'!D424)</f>
        <v/>
      </c>
      <c r="F421" s="801" t="str">
        <f>IF('Mapa final'!H424="","",'Mapa final'!H424)</f>
        <v/>
      </c>
      <c r="G421" s="801" t="str">
        <f>IF('Mapa final'!L424="","",'Mapa final'!L424)</f>
        <v/>
      </c>
      <c r="H421" s="80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5" t="str">
        <f>IF('Mapa final'!Y424="","",'Mapa final'!Y424)</f>
        <v/>
      </c>
      <c r="J421" s="355" t="str">
        <f>IF('Mapa final'!AA424="","",'Mapa final'!AA424)</f>
        <v/>
      </c>
      <c r="K421" s="355" t="str">
        <f t="shared" si="6"/>
        <v/>
      </c>
      <c r="L421" s="355" t="str">
        <f>IF('Mapa final'!AD424="","",'Mapa final'!AD424)</f>
        <v/>
      </c>
      <c r="M421" s="356" t="str">
        <f>IF('Mapa final'!P424="","",'Mapa final'!P424)</f>
        <v/>
      </c>
      <c r="N421" s="427"/>
      <c r="O421" s="427"/>
      <c r="P421" s="427"/>
      <c r="Q421" s="428"/>
    </row>
    <row r="422" spans="1:18" ht="51.75" customHeight="1" x14ac:dyDescent="0.25">
      <c r="A422" s="118" t="s">
        <v>1042</v>
      </c>
      <c r="B422" s="797"/>
      <c r="C422" s="799"/>
      <c r="D422" s="800"/>
      <c r="E422" s="799"/>
      <c r="F422" s="801"/>
      <c r="G422" s="801"/>
      <c r="H422" s="802"/>
      <c r="I422" s="355" t="str">
        <f>IF('Mapa final'!Y425="","",'Mapa final'!Y425)</f>
        <v/>
      </c>
      <c r="J422" s="355" t="str">
        <f>IF('Mapa final'!AA425="","",'Mapa final'!AA425)</f>
        <v/>
      </c>
      <c r="K422" s="355" t="str">
        <f t="shared" si="6"/>
        <v/>
      </c>
      <c r="L422" s="355" t="str">
        <f>IF('Mapa final'!AD425="","",'Mapa final'!AD425)</f>
        <v/>
      </c>
      <c r="M422" s="356" t="str">
        <f>IF('Mapa final'!P425="","",'Mapa final'!P425)</f>
        <v/>
      </c>
      <c r="N422" s="427"/>
      <c r="O422" s="427"/>
      <c r="P422" s="427"/>
      <c r="Q422" s="428"/>
    </row>
    <row r="423" spans="1:18" ht="51.75" customHeight="1" x14ac:dyDescent="0.25">
      <c r="A423" s="118" t="s">
        <v>1043</v>
      </c>
      <c r="B423" s="797"/>
      <c r="C423" s="799"/>
      <c r="D423" s="800"/>
      <c r="E423" s="799"/>
      <c r="F423" s="801"/>
      <c r="G423" s="801"/>
      <c r="H423" s="802"/>
      <c r="I423" s="355" t="str">
        <f>IF('Mapa final'!Y426="","",'Mapa final'!Y426)</f>
        <v/>
      </c>
      <c r="J423" s="355" t="str">
        <f>IF('Mapa final'!AA426="","",'Mapa final'!AA426)</f>
        <v/>
      </c>
      <c r="K423" s="355" t="str">
        <f t="shared" si="6"/>
        <v/>
      </c>
      <c r="L423" s="355" t="str">
        <f>IF('Mapa final'!AD426="","",'Mapa final'!AD426)</f>
        <v/>
      </c>
      <c r="M423" s="356" t="str">
        <f>IF('Mapa final'!P426="","",'Mapa final'!P426)</f>
        <v/>
      </c>
      <c r="N423" s="427"/>
      <c r="O423" s="427"/>
      <c r="P423" s="427"/>
      <c r="Q423" s="428"/>
    </row>
    <row r="424" spans="1:18" ht="51.75" customHeight="1" x14ac:dyDescent="0.25">
      <c r="A424" s="118" t="s">
        <v>1044</v>
      </c>
      <c r="B424" s="797"/>
      <c r="C424" s="799"/>
      <c r="D424" s="800"/>
      <c r="E424" s="799"/>
      <c r="F424" s="801"/>
      <c r="G424" s="801"/>
      <c r="H424" s="802"/>
      <c r="I424" s="355" t="str">
        <f>IF('Mapa final'!Y427="","",'Mapa final'!Y427)</f>
        <v/>
      </c>
      <c r="J424" s="355" t="str">
        <f>IF('Mapa final'!AA427="","",'Mapa final'!AA427)</f>
        <v/>
      </c>
      <c r="K424" s="355" t="str">
        <f t="shared" si="6"/>
        <v/>
      </c>
      <c r="L424" s="355" t="str">
        <f>IF('Mapa final'!AD427="","",'Mapa final'!AD427)</f>
        <v/>
      </c>
      <c r="M424" s="356" t="str">
        <f>IF('Mapa final'!P427="","",'Mapa final'!P427)</f>
        <v/>
      </c>
      <c r="N424" s="427"/>
      <c r="O424" s="427"/>
      <c r="P424" s="427"/>
      <c r="Q424" s="428"/>
    </row>
    <row r="425" spans="1:18" ht="51.75" customHeight="1" x14ac:dyDescent="0.25">
      <c r="A425" s="118" t="s">
        <v>1045</v>
      </c>
      <c r="B425" s="797"/>
      <c r="C425" s="799"/>
      <c r="D425" s="800"/>
      <c r="E425" s="799"/>
      <c r="F425" s="801"/>
      <c r="G425" s="801"/>
      <c r="H425" s="802"/>
      <c r="I425" s="355" t="str">
        <f>IF('Mapa final'!Y428="","",'Mapa final'!Y428)</f>
        <v/>
      </c>
      <c r="J425" s="355" t="str">
        <f>IF('Mapa final'!AA428="","",'Mapa final'!AA428)</f>
        <v/>
      </c>
      <c r="K425" s="355" t="str">
        <f t="shared" si="6"/>
        <v/>
      </c>
      <c r="L425" s="355" t="str">
        <f>IF('Mapa final'!AD428="","",'Mapa final'!AD428)</f>
        <v/>
      </c>
      <c r="M425" s="356" t="str">
        <f>IF('Mapa final'!P428="","",'Mapa final'!P428)</f>
        <v/>
      </c>
      <c r="N425" s="427"/>
      <c r="O425" s="427"/>
      <c r="P425" s="427"/>
      <c r="Q425" s="428"/>
    </row>
    <row r="426" spans="1:18" ht="51.75" customHeight="1" x14ac:dyDescent="0.25">
      <c r="A426" s="118" t="s">
        <v>1046</v>
      </c>
      <c r="B426" s="797"/>
      <c r="C426" s="799"/>
      <c r="D426" s="800"/>
      <c r="E426" s="799"/>
      <c r="F426" s="801"/>
      <c r="G426" s="801"/>
      <c r="H426" s="802"/>
      <c r="I426" s="355" t="str">
        <f>IF('Mapa final'!Y429="","",'Mapa final'!Y429)</f>
        <v/>
      </c>
      <c r="J426" s="355" t="str">
        <f>IF('Mapa final'!AA429="","",'Mapa final'!AA429)</f>
        <v/>
      </c>
      <c r="K426" s="355" t="str">
        <f t="shared" si="6"/>
        <v/>
      </c>
      <c r="L426" s="355" t="str">
        <f>IF('Mapa final'!AD429="","",'Mapa final'!AD429)</f>
        <v/>
      </c>
      <c r="M426" s="356" t="str">
        <f>IF('Mapa final'!P429="","",'Mapa final'!P429)</f>
        <v/>
      </c>
      <c r="N426" s="427"/>
      <c r="O426" s="427"/>
      <c r="P426" s="427"/>
      <c r="Q426" s="428"/>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6" priority="5" operator="containsText" text="Bajo">
      <formula>NOT(ISERROR(SEARCH("Bajo",H7)))</formula>
    </cfRule>
    <cfRule type="containsText" dxfId="305" priority="6" operator="containsText" text="Moderado">
      <formula>NOT(ISERROR(SEARCH("Moderado",H7)))</formula>
    </cfRule>
    <cfRule type="containsText" dxfId="304" priority="7" operator="containsText" text="Alto">
      <formula>NOT(ISERROR(SEARCH("Alto",H7)))</formula>
    </cfRule>
    <cfRule type="containsText" dxfId="303" priority="8" operator="containsText" text="Extremo">
      <formula>NOT(ISERROR(SEARCH("Extremo",H7)))</formula>
    </cfRule>
  </conditionalFormatting>
  <conditionalFormatting sqref="H427:H572">
    <cfRule type="containsText" dxfId="302" priority="9" operator="containsText" text="Zona Baja">
      <formula>NOT(ISERROR(SEARCH("Zona Baja",H427)))</formula>
    </cfRule>
    <cfRule type="containsText" dxfId="301" priority="10" operator="containsText" text="Zona Moderada">
      <formula>NOT(ISERROR(SEARCH("Zona Moderada",H427)))</formula>
    </cfRule>
    <cfRule type="containsText" dxfId="300" priority="11" operator="containsText" text="Zona Alta">
      <formula>NOT(ISERROR(SEARCH("Zona Alta",H427)))</formula>
    </cfRule>
    <cfRule type="containsText" dxfId="299" priority="12" operator="containsText" text="Zona Extrema">
      <formula>NOT(ISERROR(SEARCH("Zona Extrema",H427)))</formula>
    </cfRule>
  </conditionalFormatting>
  <conditionalFormatting sqref="K7:K426">
    <cfRule type="containsText" dxfId="298" priority="1" operator="containsText" text="Extremo">
      <formula>NOT(ISERROR(SEARCH("Extremo",K7)))</formula>
    </cfRule>
    <cfRule type="containsText" dxfId="297" priority="2" operator="containsText" text="Alto">
      <formula>NOT(ISERROR(SEARCH("Alto",K7)))</formula>
    </cfRule>
    <cfRule type="containsText" dxfId="296" priority="3" operator="containsText" text="Moderado">
      <formula>NOT(ISERROR(SEARCH("Moderado",K7)))</formula>
    </cfRule>
    <cfRule type="containsText" dxfId="29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F49" sqref="F49:F54"/>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05" t="s">
        <v>1047</v>
      </c>
      <c r="C1" s="805"/>
      <c r="D1" s="80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8"/>
      <c r="C3" s="299" t="s">
        <v>1048</v>
      </c>
      <c r="D3" s="299" t="s">
        <v>568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0" t="s">
        <v>1049</v>
      </c>
      <c r="C4" s="301" t="s">
        <v>1050</v>
      </c>
      <c r="D4" s="302">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3" t="s">
        <v>1051</v>
      </c>
      <c r="C5" s="304" t="s">
        <v>1052</v>
      </c>
      <c r="D5" s="305">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6" t="s">
        <v>1053</v>
      </c>
      <c r="C6" s="304" t="s">
        <v>1054</v>
      </c>
      <c r="D6" s="305">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7" t="s">
        <v>1055</v>
      </c>
      <c r="C7" s="304" t="s">
        <v>1056</v>
      </c>
      <c r="D7" s="305">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8" t="s">
        <v>1057</v>
      </c>
      <c r="C8" s="304" t="s">
        <v>1058</v>
      </c>
      <c r="D8" s="305">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9"/>
      <c r="C9" s="309"/>
      <c r="D9" s="309"/>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0"/>
      <c r="B10" s="351"/>
      <c r="C10" s="350"/>
      <c r="D10" s="350"/>
      <c r="E10" s="350"/>
      <c r="F10" s="350"/>
      <c r="G10" s="350"/>
      <c r="H10" s="350"/>
      <c r="I10" s="350"/>
      <c r="J10" s="350"/>
      <c r="K10" s="350"/>
      <c r="L10" s="350"/>
      <c r="M10" s="350"/>
      <c r="N10" s="350"/>
      <c r="O10" s="350"/>
      <c r="P10" s="35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0"/>
      <c r="B11" s="350"/>
      <c r="C11" s="350"/>
      <c r="D11" s="350"/>
      <c r="E11" s="350"/>
      <c r="F11" s="350"/>
      <c r="G11" s="350"/>
      <c r="H11" s="350"/>
      <c r="I11" s="350"/>
      <c r="J11" s="350"/>
      <c r="K11" s="350"/>
      <c r="L11" s="350"/>
      <c r="M11" s="350"/>
      <c r="N11" s="350"/>
      <c r="O11" s="350"/>
      <c r="P11" s="35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0"/>
      <c r="B12" s="350"/>
      <c r="C12" s="350"/>
      <c r="D12" s="350"/>
      <c r="E12" s="350"/>
      <c r="F12" s="350"/>
      <c r="G12" s="350"/>
      <c r="H12" s="350"/>
      <c r="I12" s="350"/>
      <c r="J12" s="350"/>
      <c r="K12" s="350"/>
      <c r="L12" s="350"/>
      <c r="M12" s="350"/>
      <c r="N12" s="350"/>
      <c r="O12" s="350"/>
      <c r="P12" s="35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0"/>
      <c r="B13" s="350"/>
      <c r="C13" s="350"/>
      <c r="D13" s="350"/>
      <c r="E13" s="350"/>
      <c r="F13" s="350"/>
      <c r="G13" s="350"/>
      <c r="H13" s="350"/>
      <c r="I13" s="350"/>
      <c r="J13" s="350"/>
      <c r="K13" s="350"/>
      <c r="L13" s="350"/>
      <c r="M13" s="350"/>
      <c r="N13" s="350"/>
      <c r="O13" s="350"/>
      <c r="P13" s="35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0"/>
      <c r="B14" s="350"/>
      <c r="C14" s="350"/>
      <c r="D14" s="350"/>
      <c r="E14" s="350"/>
      <c r="F14" s="350"/>
      <c r="G14" s="350"/>
      <c r="H14" s="350"/>
      <c r="I14" s="350"/>
      <c r="J14" s="350"/>
      <c r="K14" s="350"/>
      <c r="L14" s="350"/>
      <c r="M14" s="350"/>
      <c r="N14" s="350"/>
      <c r="O14" s="350"/>
      <c r="P14" s="35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0"/>
      <c r="B15" s="350"/>
      <c r="C15" s="350"/>
      <c r="D15" s="350"/>
      <c r="E15" s="350"/>
      <c r="F15" s="350"/>
      <c r="G15" s="350"/>
      <c r="H15" s="350"/>
      <c r="I15" s="350"/>
      <c r="J15" s="350"/>
      <c r="K15" s="350"/>
      <c r="L15" s="350"/>
      <c r="M15" s="350"/>
      <c r="N15" s="350"/>
      <c r="O15" s="350"/>
      <c r="P15" s="35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0"/>
      <c r="B16" s="350"/>
      <c r="C16" s="350"/>
      <c r="D16" s="350"/>
      <c r="E16" s="350"/>
      <c r="F16" s="350"/>
      <c r="G16" s="350"/>
      <c r="H16" s="350"/>
      <c r="I16" s="350"/>
      <c r="J16" s="350"/>
      <c r="K16" s="350"/>
      <c r="L16" s="350"/>
      <c r="M16" s="350"/>
      <c r="N16" s="350"/>
      <c r="O16" s="350"/>
      <c r="P16" s="35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0"/>
      <c r="B17" s="350"/>
      <c r="C17" s="350"/>
      <c r="D17" s="350"/>
      <c r="E17" s="350"/>
      <c r="F17" s="350"/>
      <c r="G17" s="350"/>
      <c r="H17" s="350"/>
      <c r="I17" s="350"/>
      <c r="J17" s="350"/>
      <c r="K17" s="350"/>
      <c r="L17" s="350"/>
      <c r="M17" s="350"/>
      <c r="N17" s="350"/>
      <c r="O17" s="350"/>
      <c r="P17" s="35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0"/>
      <c r="B18" s="350"/>
      <c r="C18" s="350"/>
      <c r="D18" s="350"/>
      <c r="E18" s="350"/>
      <c r="F18" s="350"/>
      <c r="G18" s="350"/>
      <c r="H18" s="350"/>
      <c r="I18" s="350"/>
      <c r="J18" s="350"/>
      <c r="K18" s="350"/>
      <c r="L18" s="350"/>
      <c r="M18" s="350"/>
      <c r="N18" s="350"/>
      <c r="O18" s="350"/>
      <c r="P18" s="35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0"/>
      <c r="B19" s="350"/>
      <c r="C19" s="350"/>
      <c r="D19" s="350"/>
      <c r="E19" s="350"/>
      <c r="F19" s="350"/>
      <c r="G19" s="350"/>
      <c r="H19" s="350"/>
      <c r="I19" s="350"/>
      <c r="J19" s="350"/>
      <c r="K19" s="350"/>
      <c r="L19" s="350"/>
      <c r="M19" s="350"/>
      <c r="N19" s="350"/>
      <c r="O19" s="350"/>
      <c r="P19" s="35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0"/>
      <c r="B20" s="350"/>
      <c r="C20" s="350"/>
      <c r="D20" s="350"/>
      <c r="E20" s="350"/>
      <c r="F20" s="350"/>
      <c r="G20" s="350"/>
      <c r="H20" s="350"/>
      <c r="I20" s="350"/>
      <c r="J20" s="350"/>
      <c r="K20" s="350"/>
      <c r="L20" s="350"/>
      <c r="M20" s="350"/>
      <c r="N20" s="350"/>
      <c r="O20" s="350"/>
      <c r="P20" s="35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0"/>
      <c r="B21" s="350"/>
      <c r="C21" s="350"/>
      <c r="D21" s="350"/>
      <c r="E21" s="350"/>
      <c r="F21" s="350"/>
      <c r="G21" s="350"/>
      <c r="H21" s="350"/>
      <c r="I21" s="350"/>
      <c r="J21" s="350"/>
      <c r="K21" s="350"/>
      <c r="L21" s="350"/>
      <c r="M21" s="350"/>
      <c r="N21" s="350"/>
      <c r="O21" s="350"/>
      <c r="P21" s="35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0"/>
      <c r="B22" s="350"/>
      <c r="C22" s="350"/>
      <c r="D22" s="350"/>
      <c r="E22" s="350"/>
      <c r="F22" s="350"/>
      <c r="G22" s="350"/>
      <c r="H22" s="350"/>
      <c r="I22" s="350"/>
      <c r="J22" s="350"/>
      <c r="K22" s="350"/>
      <c r="L22" s="350"/>
      <c r="M22" s="350"/>
      <c r="N22" s="350"/>
      <c r="O22" s="350"/>
      <c r="P22" s="35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0"/>
      <c r="B23" s="350"/>
      <c r="C23" s="350"/>
      <c r="D23" s="350"/>
      <c r="E23" s="350"/>
      <c r="F23" s="350"/>
      <c r="G23" s="350"/>
      <c r="H23" s="350"/>
      <c r="I23" s="350"/>
      <c r="J23" s="350"/>
      <c r="K23" s="350"/>
      <c r="L23" s="350"/>
      <c r="M23" s="350"/>
      <c r="N23" s="350"/>
      <c r="O23" s="350"/>
      <c r="P23" s="35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0"/>
      <c r="B24" s="350"/>
      <c r="C24" s="350"/>
      <c r="D24" s="350"/>
      <c r="E24" s="350"/>
      <c r="F24" s="350"/>
      <c r="G24" s="350"/>
      <c r="H24" s="350"/>
      <c r="I24" s="350"/>
      <c r="J24" s="350"/>
      <c r="K24" s="350"/>
      <c r="L24" s="350"/>
      <c r="M24" s="350"/>
      <c r="N24" s="350"/>
      <c r="O24" s="350"/>
      <c r="P24" s="35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0"/>
      <c r="B25" s="350"/>
      <c r="C25" s="350"/>
      <c r="D25" s="350"/>
      <c r="E25" s="350"/>
      <c r="F25" s="350"/>
      <c r="G25" s="350"/>
      <c r="H25" s="350"/>
      <c r="I25" s="350"/>
      <c r="J25" s="350"/>
      <c r="K25" s="350"/>
      <c r="L25" s="350"/>
      <c r="M25" s="350"/>
      <c r="N25" s="350"/>
      <c r="O25" s="350"/>
      <c r="P25" s="35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0"/>
      <c r="B26" s="350"/>
      <c r="C26" s="350"/>
      <c r="D26" s="350"/>
      <c r="E26" s="350"/>
      <c r="F26" s="350"/>
      <c r="G26" s="350"/>
      <c r="H26" s="350"/>
      <c r="I26" s="350"/>
      <c r="J26" s="350"/>
      <c r="K26" s="350"/>
      <c r="L26" s="350"/>
      <c r="M26" s="350"/>
      <c r="N26" s="350"/>
      <c r="O26" s="350"/>
      <c r="P26" s="35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0"/>
      <c r="B27" s="350"/>
      <c r="C27" s="350"/>
      <c r="D27" s="350"/>
      <c r="E27" s="350"/>
      <c r="F27" s="350"/>
      <c r="G27" s="350"/>
      <c r="H27" s="350"/>
      <c r="I27" s="350"/>
      <c r="J27" s="350"/>
      <c r="K27" s="350"/>
      <c r="L27" s="350"/>
      <c r="M27" s="350"/>
      <c r="N27" s="350"/>
      <c r="O27" s="350"/>
      <c r="P27" s="35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0"/>
      <c r="B28" s="350"/>
      <c r="C28" s="350"/>
      <c r="D28" s="350"/>
      <c r="E28" s="350"/>
      <c r="F28" s="350"/>
      <c r="G28" s="350"/>
      <c r="H28" s="350"/>
      <c r="I28" s="350"/>
      <c r="J28" s="350"/>
      <c r="K28" s="350"/>
      <c r="L28" s="350"/>
      <c r="M28" s="350"/>
      <c r="N28" s="350"/>
      <c r="O28" s="350"/>
      <c r="P28" s="35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0"/>
      <c r="B29" s="350"/>
      <c r="C29" s="350"/>
      <c r="D29" s="350"/>
      <c r="E29" s="350"/>
      <c r="F29" s="350"/>
      <c r="G29" s="350"/>
      <c r="H29" s="350"/>
      <c r="I29" s="350"/>
      <c r="J29" s="350"/>
      <c r="K29" s="350"/>
      <c r="L29" s="350"/>
      <c r="M29" s="350"/>
      <c r="N29" s="350"/>
      <c r="O29" s="350"/>
      <c r="P29" s="35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0"/>
      <c r="B30" s="350"/>
      <c r="C30" s="350"/>
      <c r="D30" s="350"/>
      <c r="E30" s="350"/>
      <c r="F30" s="350"/>
      <c r="G30" s="350"/>
      <c r="H30" s="350"/>
      <c r="I30" s="350"/>
      <c r="J30" s="350"/>
      <c r="K30" s="350"/>
      <c r="L30" s="350"/>
      <c r="M30" s="350"/>
      <c r="N30" s="350"/>
      <c r="O30" s="350"/>
      <c r="P30" s="35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0"/>
      <c r="B31" s="350"/>
      <c r="C31" s="350"/>
      <c r="D31" s="350"/>
      <c r="E31" s="350"/>
      <c r="F31" s="350"/>
      <c r="G31" s="350"/>
      <c r="H31" s="350"/>
      <c r="I31" s="350"/>
      <c r="J31" s="350"/>
      <c r="K31" s="350"/>
      <c r="L31" s="350"/>
      <c r="M31" s="350"/>
      <c r="N31" s="350"/>
      <c r="O31" s="350"/>
      <c r="P31" s="35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0"/>
      <c r="B32" s="350"/>
      <c r="C32" s="350"/>
      <c r="D32" s="350"/>
      <c r="E32" s="350"/>
      <c r="F32" s="350"/>
      <c r="G32" s="350"/>
      <c r="H32" s="350"/>
      <c r="I32" s="350"/>
      <c r="J32" s="350"/>
      <c r="K32" s="350"/>
      <c r="L32" s="350"/>
      <c r="M32" s="350"/>
      <c r="N32" s="350"/>
      <c r="O32" s="350"/>
      <c r="P32" s="35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0"/>
      <c r="B33" s="327"/>
      <c r="C33" s="327"/>
      <c r="D33" s="327"/>
      <c r="E33" s="350"/>
      <c r="F33" s="350"/>
      <c r="G33" s="350"/>
      <c r="H33" s="350"/>
      <c r="I33" s="350"/>
      <c r="J33" s="350"/>
      <c r="K33" s="350"/>
      <c r="L33" s="350"/>
      <c r="M33" s="350"/>
      <c r="N33" s="350"/>
      <c r="O33" s="350"/>
      <c r="P33" s="350"/>
      <c r="Q33" s="15"/>
      <c r="R33" s="15"/>
      <c r="S33" s="15"/>
      <c r="T33" s="15"/>
      <c r="U33" s="15"/>
      <c r="V33" s="15"/>
      <c r="W33" s="15"/>
      <c r="X33" s="15"/>
      <c r="Y33" s="15"/>
      <c r="Z33" s="15"/>
      <c r="AA33" s="15"/>
      <c r="AB33" s="15"/>
      <c r="AC33" s="15"/>
      <c r="AD33" s="15"/>
      <c r="AE33" s="15"/>
    </row>
    <row r="34" spans="1:31" x14ac:dyDescent="0.25">
      <c r="A34" s="350"/>
      <c r="B34" s="327"/>
      <c r="C34" s="327"/>
      <c r="D34" s="327"/>
      <c r="E34" s="350"/>
      <c r="F34" s="350"/>
      <c r="G34" s="350"/>
      <c r="H34" s="350"/>
      <c r="I34" s="350"/>
      <c r="J34" s="350"/>
      <c r="K34" s="350"/>
      <c r="L34" s="350"/>
      <c r="M34" s="350"/>
      <c r="N34" s="350"/>
      <c r="O34" s="350"/>
      <c r="P34" s="350"/>
      <c r="Q34" s="15"/>
      <c r="R34" s="15"/>
      <c r="S34" s="15"/>
      <c r="T34" s="15"/>
      <c r="U34" s="15"/>
      <c r="V34" s="15"/>
      <c r="W34" s="15"/>
      <c r="X34" s="15"/>
      <c r="Y34" s="15"/>
      <c r="Z34" s="15"/>
      <c r="AA34" s="15"/>
      <c r="AB34" s="15"/>
      <c r="AC34" s="15"/>
      <c r="AD34" s="15"/>
      <c r="AE34" s="15"/>
    </row>
    <row r="35" spans="1:31" x14ac:dyDescent="0.25">
      <c r="A35" s="350"/>
      <c r="B35" s="327"/>
      <c r="C35" s="327"/>
      <c r="D35" s="327"/>
      <c r="E35" s="327"/>
      <c r="F35" s="327"/>
      <c r="G35" s="327"/>
      <c r="H35" s="327"/>
      <c r="I35" s="327"/>
      <c r="J35" s="327"/>
      <c r="K35" s="327"/>
      <c r="L35" s="327"/>
      <c r="M35" s="327"/>
      <c r="N35" s="327"/>
      <c r="O35" s="327"/>
      <c r="P35" s="327"/>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DF4F70-F8A6-4578-9929-D9D6FDD99879}">
  <ds:schemaRefs>
    <ds:schemaRef ds:uri="http://purl.org/dc/terms/"/>
    <ds:schemaRef ds:uri="http://schemas.openxmlformats.org/package/2006/metadata/core-properties"/>
    <ds:schemaRef ds:uri="http://www.w3.org/XML/1998/namespace"/>
    <ds:schemaRef ds:uri="http://purl.org/dc/elements/1.1/"/>
    <ds:schemaRef ds:uri="http://schemas.microsoft.com/office/2006/metadata/properties"/>
    <ds:schemaRef ds:uri="8d11d237-f108-4ce5-9fb0-89f4a21e2c20"/>
    <ds:schemaRef ds:uri="http://purl.org/dc/dcmitype/"/>
    <ds:schemaRef ds:uri="http://schemas.microsoft.com/office/2006/documentManagement/types"/>
    <ds:schemaRef ds:uri="6542cbba-6b9a-45ef-a1a8-539097f1fd66"/>
    <ds:schemaRef ds:uri="http://schemas.microsoft.com/office/infopath/2007/PartnerControls"/>
  </ds:schemaRefs>
</ds:datastoreItem>
</file>

<file path=customXml/itemProps2.xml><?xml version="1.0" encoding="utf-8"?>
<ds:datastoreItem xmlns:ds="http://schemas.openxmlformats.org/officeDocument/2006/customXml" ds:itemID="{5BF09AC9-D15F-4396-B29F-6A674B17861F}">
  <ds:schemaRefs>
    <ds:schemaRef ds:uri="http://schemas.microsoft.com/sharepoint/v3/contenttype/forms"/>
  </ds:schemaRefs>
</ds:datastoreItem>
</file>

<file path=customXml/itemProps3.xml><?xml version="1.0" encoding="utf-8"?>
<ds:datastoreItem xmlns:ds="http://schemas.openxmlformats.org/officeDocument/2006/customXml" ds:itemID="{776D8D2A-0309-402A-B056-7A209B26E4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2025-05-08T15:36:08Z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